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Z:\---Cmjstealth Archive--\Homeowner stuff\Mercer Park Homeowner Association Stuff\2023 Budget prep\"/>
    </mc:Choice>
  </mc:AlternateContent>
  <xr:revisionPtr revIDLastSave="0" documentId="13_ncr:1_{A2EBEA47-ACE4-4F3B-9AA5-EF0BB84DD2C3}" xr6:coauthVersionLast="47" xr6:coauthVersionMax="47" xr10:uidLastSave="{00000000-0000-0000-0000-000000000000}"/>
  <bookViews>
    <workbookView xWindow="-120" yWindow="16080" windowWidth="29040" windowHeight="15840" tabRatio="819" xr2:uid="{00000000-000D-0000-FFFF-FFFF00000000}"/>
  </bookViews>
  <sheets>
    <sheet name=" 2023Budget" sheetId="5" r:id="rId1"/>
    <sheet name="Assessment Schedule" sheetId="18" r:id="rId2"/>
    <sheet name="Reserve Disclosure" sheetId="19" r:id="rId3"/>
    <sheet name="Charts" sheetId="2" r:id="rId4"/>
    <sheet name="Summary" sheetId="3" r:id="rId5"/>
    <sheet name="Budget2022" sheetId="13" r:id="rId6"/>
    <sheet name="IncomeYTD2022" sheetId="12" r:id="rId7"/>
    <sheet name="Constants" sheetId="4" r:id="rId8"/>
    <sheet name="Legal" sheetId="14" r:id="rId9"/>
    <sheet name="Caliber Import" sheetId="21" r:id="rId10"/>
    <sheet name="Sheet1" sheetId="22" r:id="rId11"/>
  </sheets>
  <externalReferences>
    <externalReference r:id="rId12"/>
  </externalReferences>
  <definedNames>
    <definedName name="_xlnm._FilterDatabase" localSheetId="10" hidden="1">Sheet1!$A$1:$G$167</definedName>
    <definedName name="BUDGET2014">Budget2022!$A$11:$P$99</definedName>
    <definedName name="INCOMEYTD2014">IncomeYTD2022!$A$7:$C$150</definedName>
    <definedName name="_xlnm.Print_Area" localSheetId="0">' 2023Budget'!$A$2:$I$294</definedName>
    <definedName name="_xlnm.Print_Area" localSheetId="3">Charts!$A$4:$N$40</definedName>
    <definedName name="_xlnm.Print_Area" localSheetId="4">Summary!$A$1:$K$63</definedName>
    <definedName name="_xlnm.Print_Titles" localSheetId="0">' 2023Budget'!$B:$C,' 2023Budget'!$2:$4</definedName>
    <definedName name="_xlnm.Print_Titles" localSheetId="1">'Assessment Schedule'!$6:$6</definedName>
  </definedNames>
  <calcPr calcId="191029"/>
  <pivotCaches>
    <pivotCache cacheId="6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2" l="1"/>
  <c r="O3" i="22"/>
  <c r="P3" i="22"/>
  <c r="N4" i="22"/>
  <c r="O4" i="22"/>
  <c r="P4" i="22"/>
  <c r="N5" i="22"/>
  <c r="O5" i="22"/>
  <c r="P5" i="22"/>
  <c r="N6" i="22"/>
  <c r="O6" i="22"/>
  <c r="P6" i="22"/>
  <c r="N7" i="22"/>
  <c r="O7" i="22"/>
  <c r="P7" i="22"/>
  <c r="N8" i="22"/>
  <c r="O8" i="22"/>
  <c r="P8" i="22"/>
  <c r="N9" i="22"/>
  <c r="O9" i="22"/>
  <c r="P9" i="22"/>
  <c r="N2" i="22"/>
  <c r="M188" i="5"/>
  <c r="N188" i="5"/>
  <c r="O188" i="5"/>
  <c r="P188" i="5"/>
  <c r="Q188" i="5"/>
  <c r="R188" i="5"/>
  <c r="S188" i="5"/>
  <c r="T188" i="5"/>
  <c r="U188" i="5"/>
  <c r="V188" i="5"/>
  <c r="W188" i="5"/>
  <c r="L188" i="5"/>
  <c r="M186" i="5"/>
  <c r="N186" i="5"/>
  <c r="O186" i="5"/>
  <c r="P186" i="5"/>
  <c r="Q186" i="5"/>
  <c r="R186" i="5"/>
  <c r="S186" i="5"/>
  <c r="T186" i="5"/>
  <c r="U186" i="5"/>
  <c r="V186" i="5"/>
  <c r="W186" i="5"/>
  <c r="L186" i="5"/>
  <c r="M181" i="5"/>
  <c r="N181" i="5"/>
  <c r="O181" i="5"/>
  <c r="P181" i="5"/>
  <c r="Q181" i="5"/>
  <c r="R181" i="5"/>
  <c r="S181" i="5"/>
  <c r="T181" i="5"/>
  <c r="U181" i="5"/>
  <c r="V181" i="5"/>
  <c r="W181" i="5"/>
  <c r="L181" i="5"/>
  <c r="M178" i="5"/>
  <c r="N178" i="5"/>
  <c r="O178" i="5"/>
  <c r="P178" i="5"/>
  <c r="Q178" i="5"/>
  <c r="R178" i="5"/>
  <c r="S178" i="5"/>
  <c r="T178" i="5"/>
  <c r="U178" i="5"/>
  <c r="V178" i="5"/>
  <c r="W178" i="5"/>
  <c r="L178" i="5"/>
  <c r="P175" i="5"/>
  <c r="Q175" i="5"/>
  <c r="R175" i="5"/>
  <c r="S175" i="5"/>
  <c r="T175" i="5"/>
  <c r="O175" i="5"/>
  <c r="M142" i="5"/>
  <c r="N142" i="5"/>
  <c r="O142" i="5"/>
  <c r="P142" i="5"/>
  <c r="Q142" i="5"/>
  <c r="R142" i="5"/>
  <c r="S142" i="5"/>
  <c r="T142" i="5"/>
  <c r="U142" i="5"/>
  <c r="V142" i="5"/>
  <c r="W142" i="5"/>
  <c r="L142" i="5"/>
  <c r="M130" i="5"/>
  <c r="N130" i="5"/>
  <c r="O130" i="5"/>
  <c r="P130" i="5"/>
  <c r="Q130" i="5"/>
  <c r="R130" i="5"/>
  <c r="S130" i="5"/>
  <c r="T130" i="5"/>
  <c r="U130" i="5"/>
  <c r="V130" i="5"/>
  <c r="W130" i="5"/>
  <c r="L130" i="5"/>
  <c r="M97" i="5"/>
  <c r="N97" i="5"/>
  <c r="O97" i="5"/>
  <c r="P97" i="5"/>
  <c r="Q97" i="5"/>
  <c r="R97" i="5"/>
  <c r="S97" i="5"/>
  <c r="T97" i="5"/>
  <c r="U97" i="5"/>
  <c r="V97" i="5"/>
  <c r="W97" i="5"/>
  <c r="L97" i="5"/>
  <c r="M96" i="5"/>
  <c r="N96" i="5"/>
  <c r="O96" i="5"/>
  <c r="P96" i="5"/>
  <c r="Q96" i="5"/>
  <c r="R96" i="5"/>
  <c r="S96" i="5"/>
  <c r="T96" i="5"/>
  <c r="U96" i="5"/>
  <c r="V96" i="5"/>
  <c r="W96" i="5"/>
  <c r="L96" i="5"/>
  <c r="M81" i="5"/>
  <c r="N81" i="5"/>
  <c r="O81" i="5"/>
  <c r="P81" i="5"/>
  <c r="Q81" i="5"/>
  <c r="R81" i="5"/>
  <c r="S81" i="5"/>
  <c r="T81" i="5"/>
  <c r="U81" i="5"/>
  <c r="V81" i="5"/>
  <c r="W81" i="5"/>
  <c r="L81" i="5"/>
  <c r="M80" i="5"/>
  <c r="N80" i="5"/>
  <c r="O80" i="5"/>
  <c r="P80" i="5"/>
  <c r="Q80" i="5"/>
  <c r="R80" i="5"/>
  <c r="S80" i="5"/>
  <c r="T80" i="5"/>
  <c r="U80" i="5"/>
  <c r="V80" i="5"/>
  <c r="W80" i="5"/>
  <c r="L80" i="5"/>
  <c r="AA179" i="5" l="1"/>
  <c r="X179" i="5"/>
  <c r="J179" i="5"/>
  <c r="AA291" i="5"/>
  <c r="AA290" i="5"/>
  <c r="AA289" i="5"/>
  <c r="AA288" i="5"/>
  <c r="AA287" i="5"/>
  <c r="AA286" i="5"/>
  <c r="AA285" i="5"/>
  <c r="AA284" i="5"/>
  <c r="AA283" i="5"/>
  <c r="AA282" i="5"/>
  <c r="AA274" i="5"/>
  <c r="AA273" i="5"/>
  <c r="AA264" i="5"/>
  <c r="AA261" i="5"/>
  <c r="AA260" i="5"/>
  <c r="AA259" i="5"/>
  <c r="AA258" i="5"/>
  <c r="AA257" i="5"/>
  <c r="AA256" i="5"/>
  <c r="AA253" i="5"/>
  <c r="AA252" i="5"/>
  <c r="AA249" i="5"/>
  <c r="AA248" i="5"/>
  <c r="AA245" i="5"/>
  <c r="AA244" i="5"/>
  <c r="AA243" i="5"/>
  <c r="AA242" i="5"/>
  <c r="AA241" i="5"/>
  <c r="AA240" i="5"/>
  <c r="AA239" i="5"/>
  <c r="AA238" i="5"/>
  <c r="AA237" i="5"/>
  <c r="AA236" i="5"/>
  <c r="AA235" i="5"/>
  <c r="AA234" i="5"/>
  <c r="AA233" i="5"/>
  <c r="AA232" i="5"/>
  <c r="AA231" i="5"/>
  <c r="AA229" i="5"/>
  <c r="AA228" i="5"/>
  <c r="AA227" i="5"/>
  <c r="AA226" i="5"/>
  <c r="AA225" i="5"/>
  <c r="AA224" i="5"/>
  <c r="AA223" i="5"/>
  <c r="AA222" i="5"/>
  <c r="AA221" i="5"/>
  <c r="AA219" i="5"/>
  <c r="AA218" i="5"/>
  <c r="AA217" i="5"/>
  <c r="AA216" i="5"/>
  <c r="AA215" i="5"/>
  <c r="AA214" i="5"/>
  <c r="AA213" i="5"/>
  <c r="AA212" i="5"/>
  <c r="AA211" i="5"/>
  <c r="AA210" i="5"/>
  <c r="AA208" i="5"/>
  <c r="AA207" i="5"/>
  <c r="AA206" i="5"/>
  <c r="AA205" i="5"/>
  <c r="AA204" i="5"/>
  <c r="AA203" i="5"/>
  <c r="AA202" i="5"/>
  <c r="AA201" i="5"/>
  <c r="AA200" i="5"/>
  <c r="AA199" i="5"/>
  <c r="AA198" i="5"/>
  <c r="AA197" i="5"/>
  <c r="AA196" i="5"/>
  <c r="AA195" i="5"/>
  <c r="AA194" i="5"/>
  <c r="AA191" i="5"/>
  <c r="AA190" i="5"/>
  <c r="AA189" i="5"/>
  <c r="AA188" i="5"/>
  <c r="AA187" i="5"/>
  <c r="AA186" i="5"/>
  <c r="AA185" i="5"/>
  <c r="AA184" i="5"/>
  <c r="AA183" i="5"/>
  <c r="AA182" i="5"/>
  <c r="AA181" i="5"/>
  <c r="AA180" i="5"/>
  <c r="AA178" i="5"/>
  <c r="AA177" i="5"/>
  <c r="AA176" i="5"/>
  <c r="AA175" i="5"/>
  <c r="AA174" i="5"/>
  <c r="AA173" i="5"/>
  <c r="AA172" i="5"/>
  <c r="AA171" i="5"/>
  <c r="AA170" i="5"/>
  <c r="AA169" i="5"/>
  <c r="AA168" i="5"/>
  <c r="AA165" i="5"/>
  <c r="AA164" i="5"/>
  <c r="AA163" i="5"/>
  <c r="AA162" i="5"/>
  <c r="AA161" i="5"/>
  <c r="AA160" i="5"/>
  <c r="AA159" i="5"/>
  <c r="AA156" i="5"/>
  <c r="AA155" i="5"/>
  <c r="AA152" i="5"/>
  <c r="AA151" i="5"/>
  <c r="AA150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2" i="5"/>
  <c r="AA131" i="5"/>
  <c r="AA130" i="5"/>
  <c r="AA129" i="5"/>
  <c r="AA126" i="5"/>
  <c r="AA125" i="5"/>
  <c r="AA124" i="5"/>
  <c r="AA123" i="5"/>
  <c r="AA122" i="5"/>
  <c r="AA121" i="5"/>
  <c r="AA120" i="5"/>
  <c r="AA119" i="5"/>
  <c r="AA118" i="5"/>
  <c r="AA117" i="5"/>
  <c r="AA116" i="5"/>
  <c r="AA113" i="5"/>
  <c r="AA112" i="5"/>
  <c r="AA111" i="5"/>
  <c r="AA110" i="5"/>
  <c r="AA109" i="5"/>
  <c r="AA108" i="5"/>
  <c r="AA107" i="5"/>
  <c r="AA106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0" i="5"/>
  <c r="AA49" i="5"/>
  <c r="AA48" i="5"/>
  <c r="AA47" i="5"/>
  <c r="AA46" i="5"/>
  <c r="AA45" i="5"/>
  <c r="AA42" i="5"/>
  <c r="AA41" i="5"/>
  <c r="AA40" i="5"/>
  <c r="AA39" i="5"/>
  <c r="AA38" i="5"/>
  <c r="AA37" i="5"/>
  <c r="AA36" i="5"/>
  <c r="AA35" i="5"/>
  <c r="AA34" i="5"/>
  <c r="AA33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9" i="5"/>
  <c r="X145" i="5"/>
  <c r="J145" i="5"/>
  <c r="X144" i="5"/>
  <c r="J144" i="5"/>
  <c r="X21" i="5"/>
  <c r="J21" i="5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11" i="13"/>
  <c r="X290" i="5"/>
  <c r="J290" i="5"/>
  <c r="X289" i="5"/>
  <c r="J289" i="5"/>
  <c r="X288" i="5"/>
  <c r="J288" i="5"/>
  <c r="X287" i="5"/>
  <c r="J287" i="5"/>
  <c r="X286" i="5"/>
  <c r="J286" i="5"/>
  <c r="X285" i="5"/>
  <c r="J285" i="5"/>
  <c r="E3" i="21"/>
  <c r="F3" i="21"/>
  <c r="G3" i="21"/>
  <c r="H3" i="21"/>
  <c r="I3" i="21"/>
  <c r="J3" i="21"/>
  <c r="K3" i="21"/>
  <c r="L3" i="21"/>
  <c r="M3" i="21"/>
  <c r="N3" i="21"/>
  <c r="O3" i="21"/>
  <c r="P3" i="21"/>
  <c r="E4" i="21"/>
  <c r="F4" i="21"/>
  <c r="G4" i="21"/>
  <c r="H4" i="21"/>
  <c r="I4" i="21"/>
  <c r="J4" i="21"/>
  <c r="K4" i="21"/>
  <c r="L4" i="21"/>
  <c r="M4" i="21"/>
  <c r="N4" i="21"/>
  <c r="O4" i="21"/>
  <c r="P4" i="21"/>
  <c r="E5" i="21"/>
  <c r="F5" i="21"/>
  <c r="G5" i="21"/>
  <c r="H5" i="21"/>
  <c r="I5" i="21"/>
  <c r="J5" i="21"/>
  <c r="K5" i="21"/>
  <c r="L5" i="21"/>
  <c r="M5" i="21"/>
  <c r="N5" i="21"/>
  <c r="O5" i="21"/>
  <c r="P5" i="21"/>
  <c r="E6" i="21"/>
  <c r="F6" i="21"/>
  <c r="G6" i="21"/>
  <c r="H6" i="21"/>
  <c r="I6" i="21"/>
  <c r="J6" i="21"/>
  <c r="K6" i="21"/>
  <c r="L6" i="21"/>
  <c r="M6" i="21"/>
  <c r="N6" i="21"/>
  <c r="O6" i="21"/>
  <c r="P6" i="21"/>
  <c r="E7" i="21"/>
  <c r="F7" i="21"/>
  <c r="G7" i="21"/>
  <c r="H7" i="21"/>
  <c r="I7" i="21"/>
  <c r="J7" i="21"/>
  <c r="K7" i="21"/>
  <c r="L7" i="21"/>
  <c r="M7" i="21"/>
  <c r="N7" i="21"/>
  <c r="O7" i="21"/>
  <c r="P7" i="21"/>
  <c r="E8" i="21"/>
  <c r="F8" i="21"/>
  <c r="G8" i="21"/>
  <c r="H8" i="21"/>
  <c r="I8" i="21"/>
  <c r="J8" i="21"/>
  <c r="K8" i="21"/>
  <c r="L8" i="21"/>
  <c r="M8" i="21"/>
  <c r="N8" i="21"/>
  <c r="O8" i="21"/>
  <c r="P8" i="21"/>
  <c r="E9" i="21"/>
  <c r="F9" i="21"/>
  <c r="G9" i="21"/>
  <c r="H9" i="21"/>
  <c r="I9" i="21"/>
  <c r="J9" i="21"/>
  <c r="K9" i="21"/>
  <c r="L9" i="21"/>
  <c r="M9" i="21"/>
  <c r="N9" i="21"/>
  <c r="O9" i="21"/>
  <c r="P9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E97" i="21"/>
  <c r="F97" i="21"/>
  <c r="G97" i="21"/>
  <c r="H97" i="21"/>
  <c r="I97" i="21"/>
  <c r="J97" i="21"/>
  <c r="K97" i="21"/>
  <c r="L97" i="21"/>
  <c r="M97" i="21"/>
  <c r="N97" i="21"/>
  <c r="O97" i="21"/>
  <c r="P97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E103" i="21"/>
  <c r="F103" i="21"/>
  <c r="G103" i="21"/>
  <c r="H103" i="21"/>
  <c r="I103" i="21"/>
  <c r="J103" i="21"/>
  <c r="K103" i="21"/>
  <c r="L103" i="21"/>
  <c r="M103" i="21"/>
  <c r="N103" i="21"/>
  <c r="O103" i="21"/>
  <c r="P103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E108" i="21"/>
  <c r="G108" i="21"/>
  <c r="I108" i="21"/>
  <c r="K108" i="21"/>
  <c r="M108" i="21"/>
  <c r="O108" i="21"/>
  <c r="E109" i="21"/>
  <c r="F109" i="21"/>
  <c r="G109" i="21"/>
  <c r="H109" i="21"/>
  <c r="I109" i="21"/>
  <c r="J109" i="21"/>
  <c r="K109" i="21"/>
  <c r="L109" i="21"/>
  <c r="M109" i="21"/>
  <c r="N109" i="21"/>
  <c r="O109" i="21"/>
  <c r="P109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E112" i="21"/>
  <c r="F112" i="21"/>
  <c r="G112" i="21"/>
  <c r="H112" i="21"/>
  <c r="I112" i="21"/>
  <c r="J112" i="21"/>
  <c r="K112" i="21"/>
  <c r="L112" i="21"/>
  <c r="M112" i="21"/>
  <c r="N112" i="21"/>
  <c r="O112" i="21"/>
  <c r="P112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E129" i="21"/>
  <c r="F129" i="21"/>
  <c r="G129" i="21"/>
  <c r="H129" i="21"/>
  <c r="I129" i="21"/>
  <c r="J129" i="21"/>
  <c r="K129" i="21"/>
  <c r="L129" i="21"/>
  <c r="M129" i="21"/>
  <c r="N129" i="21"/>
  <c r="O129" i="21"/>
  <c r="P129" i="21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E131" i="21"/>
  <c r="F131" i="21"/>
  <c r="G131" i="21"/>
  <c r="H131" i="21"/>
  <c r="I131" i="21"/>
  <c r="J131" i="21"/>
  <c r="K131" i="21"/>
  <c r="L131" i="21"/>
  <c r="M131" i="21"/>
  <c r="N131" i="21"/>
  <c r="O131" i="21"/>
  <c r="P131" i="21"/>
  <c r="E132" i="21"/>
  <c r="F132" i="21"/>
  <c r="G132" i="21"/>
  <c r="H132" i="21"/>
  <c r="I132" i="21"/>
  <c r="J132" i="21"/>
  <c r="K132" i="21"/>
  <c r="L132" i="21"/>
  <c r="M132" i="21"/>
  <c r="N132" i="21"/>
  <c r="O132" i="21"/>
  <c r="P132" i="21"/>
  <c r="E133" i="21"/>
  <c r="F133" i="21"/>
  <c r="G133" i="21"/>
  <c r="H133" i="21"/>
  <c r="I133" i="21"/>
  <c r="J133" i="21"/>
  <c r="K133" i="21"/>
  <c r="L133" i="21"/>
  <c r="M133" i="21"/>
  <c r="N133" i="21"/>
  <c r="O133" i="21"/>
  <c r="P133" i="21"/>
  <c r="E134" i="21"/>
  <c r="F134" i="21"/>
  <c r="G134" i="21"/>
  <c r="H134" i="21"/>
  <c r="I134" i="21"/>
  <c r="J134" i="21"/>
  <c r="K134" i="21"/>
  <c r="L134" i="21"/>
  <c r="M134" i="21"/>
  <c r="N134" i="21"/>
  <c r="O134" i="21"/>
  <c r="P134" i="21"/>
  <c r="E135" i="21"/>
  <c r="F135" i="21"/>
  <c r="G135" i="21"/>
  <c r="H135" i="21"/>
  <c r="I135" i="21"/>
  <c r="J135" i="21"/>
  <c r="K135" i="21"/>
  <c r="L135" i="21"/>
  <c r="M135" i="21"/>
  <c r="N135" i="21"/>
  <c r="O135" i="21"/>
  <c r="P135" i="21"/>
  <c r="E136" i="21"/>
  <c r="F136" i="21"/>
  <c r="G136" i="21"/>
  <c r="H136" i="21"/>
  <c r="I136" i="21"/>
  <c r="J136" i="21"/>
  <c r="K136" i="21"/>
  <c r="L136" i="21"/>
  <c r="M136" i="21"/>
  <c r="N136" i="21"/>
  <c r="O136" i="21"/>
  <c r="P136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E142" i="21"/>
  <c r="F142" i="21"/>
  <c r="G142" i="21"/>
  <c r="H142" i="21"/>
  <c r="I142" i="21"/>
  <c r="J142" i="21"/>
  <c r="K142" i="21"/>
  <c r="L142" i="21"/>
  <c r="M142" i="21"/>
  <c r="N142" i="21"/>
  <c r="O142" i="21"/>
  <c r="P142" i="21"/>
  <c r="E143" i="21"/>
  <c r="F143" i="21"/>
  <c r="G143" i="21"/>
  <c r="H143" i="21"/>
  <c r="I143" i="21"/>
  <c r="J143" i="21"/>
  <c r="K143" i="21"/>
  <c r="L143" i="21"/>
  <c r="M143" i="21"/>
  <c r="N143" i="21"/>
  <c r="O143" i="21"/>
  <c r="P143" i="21"/>
  <c r="E144" i="21"/>
  <c r="F144" i="21"/>
  <c r="G144" i="21"/>
  <c r="H144" i="21"/>
  <c r="I144" i="21"/>
  <c r="J144" i="21"/>
  <c r="K144" i="21"/>
  <c r="L144" i="21"/>
  <c r="M144" i="21"/>
  <c r="N144" i="21"/>
  <c r="O144" i="21"/>
  <c r="P144" i="21"/>
  <c r="E145" i="21"/>
  <c r="F145" i="21"/>
  <c r="G145" i="21"/>
  <c r="H145" i="21"/>
  <c r="I145" i="21"/>
  <c r="J145" i="21"/>
  <c r="K145" i="21"/>
  <c r="L145" i="21"/>
  <c r="M145" i="21"/>
  <c r="N145" i="21"/>
  <c r="O145" i="21"/>
  <c r="P145" i="21"/>
  <c r="E146" i="21"/>
  <c r="F146" i="21"/>
  <c r="G146" i="21"/>
  <c r="H146" i="21"/>
  <c r="I146" i="21"/>
  <c r="J146" i="21"/>
  <c r="K146" i="21"/>
  <c r="L146" i="21"/>
  <c r="M146" i="21"/>
  <c r="N146" i="21"/>
  <c r="O146" i="21"/>
  <c r="P146" i="21"/>
  <c r="E147" i="21"/>
  <c r="F147" i="21"/>
  <c r="G147" i="21"/>
  <c r="H147" i="21"/>
  <c r="I147" i="21"/>
  <c r="J147" i="21"/>
  <c r="K147" i="21"/>
  <c r="L147" i="21"/>
  <c r="M147" i="21"/>
  <c r="N147" i="21"/>
  <c r="O147" i="21"/>
  <c r="P147" i="21"/>
  <c r="E148" i="21"/>
  <c r="F148" i="21"/>
  <c r="G148" i="21"/>
  <c r="H148" i="21"/>
  <c r="I148" i="21"/>
  <c r="J148" i="21"/>
  <c r="K148" i="21"/>
  <c r="L148" i="21"/>
  <c r="M148" i="21"/>
  <c r="N148" i="21"/>
  <c r="O148" i="21"/>
  <c r="P148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E169" i="21"/>
  <c r="F169" i="21"/>
  <c r="G169" i="21"/>
  <c r="H169" i="21"/>
  <c r="I169" i="21"/>
  <c r="J169" i="21"/>
  <c r="K169" i="21"/>
  <c r="L169" i="21"/>
  <c r="M169" i="21"/>
  <c r="N169" i="21"/>
  <c r="O169" i="21"/>
  <c r="P169" i="21"/>
  <c r="E170" i="21"/>
  <c r="F170" i="21"/>
  <c r="G170" i="21"/>
  <c r="H170" i="21"/>
  <c r="I170" i="21"/>
  <c r="J170" i="21"/>
  <c r="K170" i="21"/>
  <c r="L170" i="21"/>
  <c r="M170" i="21"/>
  <c r="N170" i="21"/>
  <c r="O170" i="21"/>
  <c r="P170" i="21"/>
  <c r="E171" i="21"/>
  <c r="F171" i="21"/>
  <c r="G171" i="21"/>
  <c r="H171" i="21"/>
  <c r="I171" i="21"/>
  <c r="J171" i="21"/>
  <c r="K171" i="21"/>
  <c r="L171" i="21"/>
  <c r="M171" i="21"/>
  <c r="N171" i="21"/>
  <c r="O171" i="21"/>
  <c r="P171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E173" i="21"/>
  <c r="F173" i="21"/>
  <c r="G173" i="21"/>
  <c r="H173" i="21"/>
  <c r="I173" i="21"/>
  <c r="J173" i="21"/>
  <c r="K173" i="21"/>
  <c r="L173" i="21"/>
  <c r="M173" i="21"/>
  <c r="N173" i="21"/>
  <c r="O173" i="21"/>
  <c r="P173" i="21"/>
  <c r="E174" i="21"/>
  <c r="F174" i="21"/>
  <c r="G174" i="21"/>
  <c r="H174" i="21"/>
  <c r="I174" i="21"/>
  <c r="J174" i="21"/>
  <c r="K174" i="21"/>
  <c r="L174" i="21"/>
  <c r="M174" i="21"/>
  <c r="N174" i="21"/>
  <c r="O174" i="21"/>
  <c r="P174" i="21"/>
  <c r="E175" i="21"/>
  <c r="F175" i="21"/>
  <c r="G175" i="21"/>
  <c r="H175" i="21"/>
  <c r="I175" i="21"/>
  <c r="J175" i="21"/>
  <c r="K175" i="21"/>
  <c r="L175" i="21"/>
  <c r="M175" i="21"/>
  <c r="N175" i="21"/>
  <c r="O175" i="21"/>
  <c r="P175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E188" i="21"/>
  <c r="F188" i="21"/>
  <c r="G188" i="21"/>
  <c r="H188" i="21"/>
  <c r="I188" i="21"/>
  <c r="J188" i="21"/>
  <c r="K188" i="21"/>
  <c r="L188" i="21"/>
  <c r="M188" i="21"/>
  <c r="N188" i="21"/>
  <c r="O188" i="21"/>
  <c r="P188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E190" i="21"/>
  <c r="F190" i="21"/>
  <c r="G190" i="21"/>
  <c r="H190" i="21"/>
  <c r="I190" i="21"/>
  <c r="J190" i="21"/>
  <c r="K190" i="21"/>
  <c r="L190" i="21"/>
  <c r="M190" i="21"/>
  <c r="N190" i="21"/>
  <c r="O190" i="21"/>
  <c r="P190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E193" i="21"/>
  <c r="F193" i="21"/>
  <c r="G193" i="21"/>
  <c r="H193" i="21"/>
  <c r="I193" i="21"/>
  <c r="J193" i="21"/>
  <c r="K193" i="21"/>
  <c r="L193" i="21"/>
  <c r="M193" i="21"/>
  <c r="N193" i="21"/>
  <c r="O193" i="21"/>
  <c r="P193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E196" i="21"/>
  <c r="F196" i="21"/>
  <c r="G196" i="21"/>
  <c r="H196" i="21"/>
  <c r="I196" i="21"/>
  <c r="J196" i="21"/>
  <c r="K196" i="21"/>
  <c r="L196" i="21"/>
  <c r="M196" i="21"/>
  <c r="N196" i="21"/>
  <c r="O196" i="21"/>
  <c r="P196" i="21"/>
  <c r="E197" i="21"/>
  <c r="F197" i="21"/>
  <c r="G197" i="21"/>
  <c r="H197" i="21"/>
  <c r="I197" i="21"/>
  <c r="J197" i="21"/>
  <c r="K197" i="21"/>
  <c r="L197" i="21"/>
  <c r="M197" i="21"/>
  <c r="N197" i="21"/>
  <c r="O197" i="21"/>
  <c r="P197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E199" i="21"/>
  <c r="F199" i="21"/>
  <c r="G199" i="21"/>
  <c r="H199" i="21"/>
  <c r="I199" i="21"/>
  <c r="J199" i="21"/>
  <c r="K199" i="21"/>
  <c r="L199" i="21"/>
  <c r="M199" i="21"/>
  <c r="N199" i="21"/>
  <c r="O199" i="21"/>
  <c r="P199" i="21"/>
  <c r="E200" i="21"/>
  <c r="F200" i="21"/>
  <c r="G200" i="21"/>
  <c r="H200" i="21"/>
  <c r="I200" i="21"/>
  <c r="J200" i="21"/>
  <c r="K200" i="21"/>
  <c r="L200" i="21"/>
  <c r="M200" i="21"/>
  <c r="N200" i="21"/>
  <c r="O200" i="21"/>
  <c r="P200" i="21"/>
  <c r="E201" i="21"/>
  <c r="F201" i="21"/>
  <c r="G201" i="21"/>
  <c r="H201" i="21"/>
  <c r="I201" i="21"/>
  <c r="J201" i="21"/>
  <c r="K201" i="21"/>
  <c r="L201" i="21"/>
  <c r="M201" i="21"/>
  <c r="N201" i="21"/>
  <c r="O201" i="21"/>
  <c r="P201" i="21"/>
  <c r="E209" i="21"/>
  <c r="F209" i="21"/>
  <c r="G209" i="21"/>
  <c r="H209" i="21"/>
  <c r="I209" i="21"/>
  <c r="J209" i="21"/>
  <c r="K209" i="21"/>
  <c r="L209" i="21"/>
  <c r="M209" i="21"/>
  <c r="N209" i="21"/>
  <c r="O209" i="21"/>
  <c r="P209" i="21"/>
  <c r="E213" i="21"/>
  <c r="F213" i="21"/>
  <c r="G213" i="21"/>
  <c r="H213" i="21"/>
  <c r="I213" i="21"/>
  <c r="J213" i="21"/>
  <c r="K213" i="21"/>
  <c r="L213" i="21"/>
  <c r="M213" i="21"/>
  <c r="N213" i="21"/>
  <c r="O213" i="21"/>
  <c r="P213" i="21"/>
  <c r="E214" i="21"/>
  <c r="F214" i="21"/>
  <c r="G214" i="21"/>
  <c r="H214" i="21"/>
  <c r="I214" i="21"/>
  <c r="J214" i="21"/>
  <c r="K214" i="21"/>
  <c r="L214" i="21"/>
  <c r="M214" i="21"/>
  <c r="N214" i="21"/>
  <c r="O214" i="21"/>
  <c r="P214" i="21"/>
  <c r="E215" i="21"/>
  <c r="F215" i="21"/>
  <c r="G215" i="21"/>
  <c r="H215" i="21"/>
  <c r="I215" i="21"/>
  <c r="J215" i="21"/>
  <c r="K215" i="21"/>
  <c r="L215" i="21"/>
  <c r="M215" i="21"/>
  <c r="N215" i="21"/>
  <c r="O215" i="21"/>
  <c r="P215" i="21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199" i="21"/>
  <c r="A200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A251" i="21"/>
  <c r="A252" i="21"/>
  <c r="A253" i="21"/>
  <c r="A254" i="21"/>
  <c r="A255" i="21"/>
  <c r="A256" i="21"/>
  <c r="A257" i="21"/>
  <c r="A258" i="21"/>
  <c r="A259" i="21"/>
  <c r="A260" i="21"/>
  <c r="A261" i="21"/>
  <c r="A262" i="21"/>
  <c r="A263" i="21"/>
  <c r="A264" i="21"/>
  <c r="A265" i="21"/>
  <c r="A266" i="21"/>
  <c r="A267" i="21"/>
  <c r="A268" i="21"/>
  <c r="A269" i="21"/>
  <c r="A270" i="21"/>
  <c r="A271" i="21"/>
  <c r="A272" i="21"/>
  <c r="A273" i="21"/>
  <c r="A274" i="21"/>
  <c r="A275" i="21"/>
  <c r="A276" i="21"/>
  <c r="A277" i="21"/>
  <c r="A278" i="21"/>
  <c r="A279" i="21"/>
  <c r="A280" i="21"/>
  <c r="A281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A295" i="21"/>
  <c r="A296" i="21"/>
  <c r="A297" i="21"/>
  <c r="A298" i="21"/>
  <c r="A299" i="21"/>
  <c r="A300" i="21"/>
  <c r="A301" i="21"/>
  <c r="A302" i="21"/>
  <c r="A303" i="21"/>
  <c r="D2" i="21"/>
  <c r="A304" i="21"/>
  <c r="A305" i="21"/>
  <c r="A306" i="21"/>
  <c r="A307" i="21"/>
  <c r="A308" i="21"/>
  <c r="A309" i="21"/>
  <c r="A310" i="21"/>
  <c r="A311" i="21"/>
  <c r="A312" i="21"/>
  <c r="A313" i="21"/>
  <c r="A314" i="21"/>
  <c r="A315" i="21"/>
  <c r="A316" i="21"/>
  <c r="A317" i="21"/>
  <c r="A318" i="21"/>
  <c r="A319" i="21"/>
  <c r="A2" i="21"/>
  <c r="L264" i="5" l="1"/>
  <c r="E208" i="21" s="1"/>
  <c r="F212" i="21" l="1"/>
  <c r="G212" i="21"/>
  <c r="H212" i="21"/>
  <c r="I212" i="21"/>
  <c r="J212" i="21"/>
  <c r="K212" i="21"/>
  <c r="L212" i="21"/>
  <c r="M212" i="21"/>
  <c r="N212" i="21"/>
  <c r="O212" i="21"/>
  <c r="P212" i="21"/>
  <c r="E212" i="21"/>
  <c r="M264" i="5"/>
  <c r="F208" i="21" s="1"/>
  <c r="N264" i="5"/>
  <c r="G208" i="21" s="1"/>
  <c r="O264" i="5"/>
  <c r="H208" i="21" s="1"/>
  <c r="P264" i="5"/>
  <c r="I208" i="21" s="1"/>
  <c r="Q264" i="5"/>
  <c r="J208" i="21" s="1"/>
  <c r="R264" i="5"/>
  <c r="K208" i="21" s="1"/>
  <c r="S264" i="5"/>
  <c r="L208" i="21" s="1"/>
  <c r="T264" i="5"/>
  <c r="M208" i="21" s="1"/>
  <c r="U264" i="5"/>
  <c r="N208" i="21" s="1"/>
  <c r="V264" i="5"/>
  <c r="O208" i="21" s="1"/>
  <c r="W264" i="5"/>
  <c r="P208" i="21" s="1"/>
  <c r="M190" i="5"/>
  <c r="F150" i="21" s="1"/>
  <c r="N190" i="5"/>
  <c r="G150" i="21" s="1"/>
  <c r="O190" i="5"/>
  <c r="H150" i="21" s="1"/>
  <c r="P190" i="5"/>
  <c r="I150" i="21" s="1"/>
  <c r="Q190" i="5"/>
  <c r="J150" i="21" s="1"/>
  <c r="R190" i="5"/>
  <c r="K150" i="21" s="1"/>
  <c r="S190" i="5"/>
  <c r="L150" i="21" s="1"/>
  <c r="T190" i="5"/>
  <c r="M150" i="21" s="1"/>
  <c r="U190" i="5"/>
  <c r="N150" i="21" s="1"/>
  <c r="V190" i="5"/>
  <c r="O150" i="21" s="1"/>
  <c r="W190" i="5"/>
  <c r="P150" i="21" s="1"/>
  <c r="L190" i="5"/>
  <c r="E150" i="21" s="1"/>
  <c r="M195" i="5"/>
  <c r="F153" i="21" s="1"/>
  <c r="N195" i="5"/>
  <c r="G153" i="21" s="1"/>
  <c r="O195" i="5"/>
  <c r="H153" i="21" s="1"/>
  <c r="P195" i="5"/>
  <c r="I153" i="21" s="1"/>
  <c r="Q195" i="5"/>
  <c r="J153" i="21" s="1"/>
  <c r="R195" i="5"/>
  <c r="K153" i="21" s="1"/>
  <c r="S195" i="5"/>
  <c r="L153" i="21" s="1"/>
  <c r="T195" i="5"/>
  <c r="M153" i="21" s="1"/>
  <c r="U195" i="5"/>
  <c r="N153" i="21" s="1"/>
  <c r="V195" i="5"/>
  <c r="O153" i="21" s="1"/>
  <c r="W195" i="5"/>
  <c r="P153" i="21" s="1"/>
  <c r="L195" i="5"/>
  <c r="E153" i="21" s="1"/>
  <c r="O138" i="5"/>
  <c r="H108" i="21" s="1"/>
  <c r="Q138" i="5"/>
  <c r="J108" i="21" s="1"/>
  <c r="S138" i="5"/>
  <c r="L108" i="21" s="1"/>
  <c r="U138" i="5"/>
  <c r="N108" i="21" s="1"/>
  <c r="W138" i="5"/>
  <c r="P108" i="21" s="1"/>
  <c r="M138" i="5"/>
  <c r="F108" i="21" s="1"/>
  <c r="L136" i="5"/>
  <c r="E106" i="21" s="1"/>
  <c r="M136" i="5"/>
  <c r="F106" i="21" s="1"/>
  <c r="N136" i="5"/>
  <c r="G106" i="21" s="1"/>
  <c r="O136" i="5"/>
  <c r="H106" i="21" s="1"/>
  <c r="P136" i="5"/>
  <c r="I106" i="21" s="1"/>
  <c r="Q136" i="5"/>
  <c r="J106" i="21" s="1"/>
  <c r="R136" i="5"/>
  <c r="K106" i="21" s="1"/>
  <c r="S136" i="5"/>
  <c r="L106" i="21" s="1"/>
  <c r="T136" i="5"/>
  <c r="M106" i="21" s="1"/>
  <c r="U136" i="5"/>
  <c r="N106" i="21" s="1"/>
  <c r="V136" i="5"/>
  <c r="O106" i="21" s="1"/>
  <c r="W136" i="5"/>
  <c r="P106" i="21" s="1"/>
  <c r="M91" i="5"/>
  <c r="F69" i="21" s="1"/>
  <c r="N91" i="5"/>
  <c r="G69" i="21" s="1"/>
  <c r="O91" i="5"/>
  <c r="H69" i="21" s="1"/>
  <c r="P91" i="5"/>
  <c r="I69" i="21" s="1"/>
  <c r="Q91" i="5"/>
  <c r="J69" i="21" s="1"/>
  <c r="R91" i="5"/>
  <c r="K69" i="21" s="1"/>
  <c r="S91" i="5"/>
  <c r="L69" i="21" s="1"/>
  <c r="T91" i="5"/>
  <c r="M69" i="21" s="1"/>
  <c r="U91" i="5"/>
  <c r="N69" i="21" s="1"/>
  <c r="V91" i="5"/>
  <c r="O69" i="21" s="1"/>
  <c r="W91" i="5"/>
  <c r="P69" i="21" s="1"/>
  <c r="L91" i="5"/>
  <c r="E69" i="21" s="1"/>
  <c r="J9" i="5" l="1"/>
  <c r="X9" i="5"/>
  <c r="M274" i="5"/>
  <c r="F210" i="21" s="1"/>
  <c r="N274" i="5"/>
  <c r="G210" i="21" s="1"/>
  <c r="O274" i="5"/>
  <c r="H210" i="21" s="1"/>
  <c r="P274" i="5"/>
  <c r="I210" i="21" s="1"/>
  <c r="Q274" i="5"/>
  <c r="J210" i="21" s="1"/>
  <c r="R274" i="5"/>
  <c r="K210" i="21" s="1"/>
  <c r="S274" i="5"/>
  <c r="L210" i="21" s="1"/>
  <c r="T274" i="5"/>
  <c r="M210" i="21" s="1"/>
  <c r="U274" i="5"/>
  <c r="N210" i="21" s="1"/>
  <c r="V274" i="5"/>
  <c r="O210" i="21" s="1"/>
  <c r="W274" i="5"/>
  <c r="P210" i="21" s="1"/>
  <c r="L274" i="5"/>
  <c r="E210" i="21" s="1"/>
  <c r="J274" i="5" l="1"/>
  <c r="X274" i="5" l="1"/>
  <c r="W261" i="5" l="1"/>
  <c r="P207" i="21" s="1"/>
  <c r="V261" i="5"/>
  <c r="O207" i="21" s="1"/>
  <c r="U261" i="5"/>
  <c r="N207" i="21" s="1"/>
  <c r="T261" i="5"/>
  <c r="M207" i="21" s="1"/>
  <c r="S261" i="5"/>
  <c r="L207" i="21" s="1"/>
  <c r="R261" i="5"/>
  <c r="K207" i="21" s="1"/>
  <c r="Q261" i="5"/>
  <c r="J207" i="21" s="1"/>
  <c r="P261" i="5"/>
  <c r="I207" i="21" s="1"/>
  <c r="O261" i="5"/>
  <c r="H207" i="21" s="1"/>
  <c r="N261" i="5"/>
  <c r="G207" i="21" s="1"/>
  <c r="M261" i="5"/>
  <c r="F207" i="21" s="1"/>
  <c r="W260" i="5"/>
  <c r="P206" i="21" s="1"/>
  <c r="V260" i="5"/>
  <c r="O206" i="21" s="1"/>
  <c r="U260" i="5"/>
  <c r="N206" i="21" s="1"/>
  <c r="T260" i="5"/>
  <c r="M206" i="21" s="1"/>
  <c r="S260" i="5"/>
  <c r="L206" i="21" s="1"/>
  <c r="R260" i="5"/>
  <c r="K206" i="21" s="1"/>
  <c r="Q260" i="5"/>
  <c r="J206" i="21" s="1"/>
  <c r="P260" i="5"/>
  <c r="I206" i="21" s="1"/>
  <c r="O260" i="5"/>
  <c r="H206" i="21" s="1"/>
  <c r="N260" i="5"/>
  <c r="G206" i="21" s="1"/>
  <c r="M260" i="5"/>
  <c r="F206" i="21" s="1"/>
  <c r="W259" i="5"/>
  <c r="P205" i="21" s="1"/>
  <c r="V259" i="5"/>
  <c r="O205" i="21" s="1"/>
  <c r="U259" i="5"/>
  <c r="N205" i="21" s="1"/>
  <c r="T259" i="5"/>
  <c r="M205" i="21" s="1"/>
  <c r="S259" i="5"/>
  <c r="L205" i="21" s="1"/>
  <c r="R259" i="5"/>
  <c r="K205" i="21" s="1"/>
  <c r="Q259" i="5"/>
  <c r="J205" i="21" s="1"/>
  <c r="P259" i="5"/>
  <c r="I205" i="21" s="1"/>
  <c r="O259" i="5"/>
  <c r="H205" i="21" s="1"/>
  <c r="N259" i="5"/>
  <c r="G205" i="21" s="1"/>
  <c r="M259" i="5"/>
  <c r="F205" i="21" s="1"/>
  <c r="W258" i="5"/>
  <c r="P204" i="21" s="1"/>
  <c r="V258" i="5"/>
  <c r="O204" i="21" s="1"/>
  <c r="U258" i="5"/>
  <c r="N204" i="21" s="1"/>
  <c r="T258" i="5"/>
  <c r="M204" i="21" s="1"/>
  <c r="S258" i="5"/>
  <c r="L204" i="21" s="1"/>
  <c r="R258" i="5"/>
  <c r="K204" i="21" s="1"/>
  <c r="Q258" i="5"/>
  <c r="J204" i="21" s="1"/>
  <c r="P258" i="5"/>
  <c r="I204" i="21" s="1"/>
  <c r="O258" i="5"/>
  <c r="H204" i="21" s="1"/>
  <c r="N258" i="5"/>
  <c r="G204" i="21" s="1"/>
  <c r="M258" i="5"/>
  <c r="F204" i="21" s="1"/>
  <c r="W257" i="5"/>
  <c r="P203" i="21" s="1"/>
  <c r="V257" i="5"/>
  <c r="O203" i="21" s="1"/>
  <c r="U257" i="5"/>
  <c r="N203" i="21" s="1"/>
  <c r="T257" i="5"/>
  <c r="M203" i="21" s="1"/>
  <c r="S257" i="5"/>
  <c r="L203" i="21" s="1"/>
  <c r="R257" i="5"/>
  <c r="K203" i="21" s="1"/>
  <c r="Q257" i="5"/>
  <c r="J203" i="21" s="1"/>
  <c r="P257" i="5"/>
  <c r="I203" i="21" s="1"/>
  <c r="O257" i="5"/>
  <c r="H203" i="21" s="1"/>
  <c r="N257" i="5"/>
  <c r="G203" i="21" s="1"/>
  <c r="M257" i="5"/>
  <c r="F203" i="21" s="1"/>
  <c r="W256" i="5"/>
  <c r="P202" i="21" s="1"/>
  <c r="V256" i="5"/>
  <c r="O202" i="21" s="1"/>
  <c r="U256" i="5"/>
  <c r="N202" i="21" s="1"/>
  <c r="T256" i="5"/>
  <c r="M202" i="21" s="1"/>
  <c r="S256" i="5"/>
  <c r="L202" i="21" s="1"/>
  <c r="R256" i="5"/>
  <c r="K202" i="21" s="1"/>
  <c r="Q256" i="5"/>
  <c r="J202" i="21" s="1"/>
  <c r="P256" i="5"/>
  <c r="I202" i="21" s="1"/>
  <c r="O256" i="5"/>
  <c r="H202" i="21" s="1"/>
  <c r="N256" i="5"/>
  <c r="G202" i="21" s="1"/>
  <c r="M256" i="5"/>
  <c r="F202" i="21" s="1"/>
  <c r="L261" i="5"/>
  <c r="E207" i="21" s="1"/>
  <c r="L260" i="5"/>
  <c r="E206" i="21" s="1"/>
  <c r="L259" i="5"/>
  <c r="E205" i="21" s="1"/>
  <c r="L258" i="5"/>
  <c r="E204" i="21" s="1"/>
  <c r="L257" i="5"/>
  <c r="E203" i="21" s="1"/>
  <c r="L256" i="5"/>
  <c r="E202" i="21" s="1"/>
  <c r="W211" i="5"/>
  <c r="P167" i="21" s="1"/>
  <c r="V211" i="5"/>
  <c r="O167" i="21" s="1"/>
  <c r="U211" i="5"/>
  <c r="N167" i="21" s="1"/>
  <c r="T211" i="5"/>
  <c r="M167" i="21" s="1"/>
  <c r="S211" i="5"/>
  <c r="L167" i="21" s="1"/>
  <c r="R211" i="5"/>
  <c r="K167" i="21" s="1"/>
  <c r="Q211" i="5"/>
  <c r="J167" i="21" s="1"/>
  <c r="P211" i="5"/>
  <c r="I167" i="21" s="1"/>
  <c r="O211" i="5"/>
  <c r="H167" i="21" s="1"/>
  <c r="N211" i="5"/>
  <c r="G167" i="21" s="1"/>
  <c r="M211" i="5"/>
  <c r="F167" i="21" s="1"/>
  <c r="L211" i="5"/>
  <c r="E167" i="21" s="1"/>
  <c r="W194" i="5"/>
  <c r="P152" i="21" s="1"/>
  <c r="V194" i="5"/>
  <c r="O152" i="21" s="1"/>
  <c r="U194" i="5"/>
  <c r="N152" i="21" s="1"/>
  <c r="T194" i="5"/>
  <c r="M152" i="21" s="1"/>
  <c r="S194" i="5"/>
  <c r="L152" i="21" s="1"/>
  <c r="R194" i="5"/>
  <c r="K152" i="21" s="1"/>
  <c r="Q194" i="5"/>
  <c r="J152" i="21" s="1"/>
  <c r="P194" i="5"/>
  <c r="I152" i="21" s="1"/>
  <c r="O194" i="5"/>
  <c r="H152" i="21" s="1"/>
  <c r="N194" i="5"/>
  <c r="G152" i="21" s="1"/>
  <c r="M194" i="5"/>
  <c r="F152" i="21" s="1"/>
  <c r="L194" i="5"/>
  <c r="E152" i="21" s="1"/>
  <c r="W121" i="5"/>
  <c r="P95" i="21" s="1"/>
  <c r="V121" i="5"/>
  <c r="O95" i="21" s="1"/>
  <c r="U121" i="5"/>
  <c r="N95" i="21" s="1"/>
  <c r="T121" i="5"/>
  <c r="M95" i="21" s="1"/>
  <c r="S121" i="5"/>
  <c r="L95" i="21" s="1"/>
  <c r="R121" i="5"/>
  <c r="K95" i="21" s="1"/>
  <c r="Q121" i="5"/>
  <c r="J95" i="21" s="1"/>
  <c r="P121" i="5"/>
  <c r="I95" i="21" s="1"/>
  <c r="O121" i="5"/>
  <c r="H95" i="21" s="1"/>
  <c r="N121" i="5"/>
  <c r="G95" i="21" s="1"/>
  <c r="M121" i="5"/>
  <c r="F95" i="21" s="1"/>
  <c r="W120" i="5"/>
  <c r="P94" i="21" s="1"/>
  <c r="V120" i="5"/>
  <c r="O94" i="21" s="1"/>
  <c r="U120" i="5"/>
  <c r="N94" i="21" s="1"/>
  <c r="T120" i="5"/>
  <c r="M94" i="21" s="1"/>
  <c r="S120" i="5"/>
  <c r="L94" i="21" s="1"/>
  <c r="R120" i="5"/>
  <c r="K94" i="21" s="1"/>
  <c r="Q120" i="5"/>
  <c r="J94" i="21" s="1"/>
  <c r="P120" i="5"/>
  <c r="I94" i="21" s="1"/>
  <c r="O120" i="5"/>
  <c r="H94" i="21" s="1"/>
  <c r="N120" i="5"/>
  <c r="G94" i="21" s="1"/>
  <c r="M120" i="5"/>
  <c r="F94" i="21" s="1"/>
  <c r="W119" i="5"/>
  <c r="P93" i="21" s="1"/>
  <c r="V119" i="5"/>
  <c r="O93" i="21" s="1"/>
  <c r="U119" i="5"/>
  <c r="N93" i="21" s="1"/>
  <c r="T119" i="5"/>
  <c r="M93" i="21" s="1"/>
  <c r="S119" i="5"/>
  <c r="L93" i="21" s="1"/>
  <c r="R119" i="5"/>
  <c r="K93" i="21" s="1"/>
  <c r="Q119" i="5"/>
  <c r="J93" i="21" s="1"/>
  <c r="P119" i="5"/>
  <c r="I93" i="21" s="1"/>
  <c r="O119" i="5"/>
  <c r="H93" i="21" s="1"/>
  <c r="N119" i="5"/>
  <c r="G93" i="21" s="1"/>
  <c r="M119" i="5"/>
  <c r="F93" i="21" s="1"/>
  <c r="W118" i="5"/>
  <c r="P92" i="21" s="1"/>
  <c r="V118" i="5"/>
  <c r="O92" i="21" s="1"/>
  <c r="U118" i="5"/>
  <c r="N92" i="21" s="1"/>
  <c r="T118" i="5"/>
  <c r="M92" i="21" s="1"/>
  <c r="S118" i="5"/>
  <c r="L92" i="21" s="1"/>
  <c r="R118" i="5"/>
  <c r="K92" i="21" s="1"/>
  <c r="Q118" i="5"/>
  <c r="J92" i="21" s="1"/>
  <c r="P118" i="5"/>
  <c r="I92" i="21" s="1"/>
  <c r="O118" i="5"/>
  <c r="H92" i="21" s="1"/>
  <c r="N118" i="5"/>
  <c r="G92" i="21" s="1"/>
  <c r="M118" i="5"/>
  <c r="F92" i="21" s="1"/>
  <c r="L121" i="5"/>
  <c r="E95" i="21" s="1"/>
  <c r="L120" i="5"/>
  <c r="E94" i="21" s="1"/>
  <c r="L119" i="5"/>
  <c r="E93" i="21" s="1"/>
  <c r="L118" i="5"/>
  <c r="E92" i="21" s="1"/>
  <c r="W113" i="5"/>
  <c r="P89" i="21" s="1"/>
  <c r="V113" i="5"/>
  <c r="O89" i="21" s="1"/>
  <c r="U113" i="5"/>
  <c r="N89" i="21" s="1"/>
  <c r="T113" i="5"/>
  <c r="M89" i="21" s="1"/>
  <c r="S113" i="5"/>
  <c r="L89" i="21" s="1"/>
  <c r="R113" i="5"/>
  <c r="K89" i="21" s="1"/>
  <c r="Q113" i="5"/>
  <c r="J89" i="21" s="1"/>
  <c r="P113" i="5"/>
  <c r="I89" i="21" s="1"/>
  <c r="O113" i="5"/>
  <c r="H89" i="21" s="1"/>
  <c r="N113" i="5"/>
  <c r="G89" i="21" s="1"/>
  <c r="M113" i="5"/>
  <c r="F89" i="21" s="1"/>
  <c r="W112" i="5"/>
  <c r="P88" i="21" s="1"/>
  <c r="V112" i="5"/>
  <c r="O88" i="21" s="1"/>
  <c r="U112" i="5"/>
  <c r="N88" i="21" s="1"/>
  <c r="T112" i="5"/>
  <c r="M88" i="21" s="1"/>
  <c r="S112" i="5"/>
  <c r="L88" i="21" s="1"/>
  <c r="R112" i="5"/>
  <c r="K88" i="21" s="1"/>
  <c r="Q112" i="5"/>
  <c r="J88" i="21" s="1"/>
  <c r="P112" i="5"/>
  <c r="I88" i="21" s="1"/>
  <c r="O112" i="5"/>
  <c r="H88" i="21" s="1"/>
  <c r="N112" i="5"/>
  <c r="G88" i="21" s="1"/>
  <c r="M112" i="5"/>
  <c r="F88" i="21" s="1"/>
  <c r="W111" i="5"/>
  <c r="P87" i="21" s="1"/>
  <c r="V111" i="5"/>
  <c r="O87" i="21" s="1"/>
  <c r="U111" i="5"/>
  <c r="N87" i="21" s="1"/>
  <c r="T111" i="5"/>
  <c r="M87" i="21" s="1"/>
  <c r="S111" i="5"/>
  <c r="L87" i="21" s="1"/>
  <c r="R111" i="5"/>
  <c r="K87" i="21" s="1"/>
  <c r="Q111" i="5"/>
  <c r="J87" i="21" s="1"/>
  <c r="P111" i="5"/>
  <c r="I87" i="21" s="1"/>
  <c r="O111" i="5"/>
  <c r="H87" i="21" s="1"/>
  <c r="N111" i="5"/>
  <c r="G87" i="21" s="1"/>
  <c r="M111" i="5"/>
  <c r="F87" i="21" s="1"/>
  <c r="W110" i="5"/>
  <c r="P86" i="21" s="1"/>
  <c r="V110" i="5"/>
  <c r="O86" i="21" s="1"/>
  <c r="U110" i="5"/>
  <c r="N86" i="21" s="1"/>
  <c r="T110" i="5"/>
  <c r="M86" i="21" s="1"/>
  <c r="S110" i="5"/>
  <c r="L86" i="21" s="1"/>
  <c r="R110" i="5"/>
  <c r="K86" i="21" s="1"/>
  <c r="Q110" i="5"/>
  <c r="J86" i="21" s="1"/>
  <c r="P110" i="5"/>
  <c r="I86" i="21" s="1"/>
  <c r="O110" i="5"/>
  <c r="H86" i="21" s="1"/>
  <c r="N110" i="5"/>
  <c r="G86" i="21" s="1"/>
  <c r="M110" i="5"/>
  <c r="F86" i="21" s="1"/>
  <c r="W109" i="5"/>
  <c r="P85" i="21" s="1"/>
  <c r="V109" i="5"/>
  <c r="O85" i="21" s="1"/>
  <c r="U109" i="5"/>
  <c r="N85" i="21" s="1"/>
  <c r="T109" i="5"/>
  <c r="M85" i="21" s="1"/>
  <c r="S109" i="5"/>
  <c r="L85" i="21" s="1"/>
  <c r="R109" i="5"/>
  <c r="K85" i="21" s="1"/>
  <c r="Q109" i="5"/>
  <c r="J85" i="21" s="1"/>
  <c r="P109" i="5"/>
  <c r="I85" i="21" s="1"/>
  <c r="O109" i="5"/>
  <c r="H85" i="21" s="1"/>
  <c r="N109" i="5"/>
  <c r="G85" i="21" s="1"/>
  <c r="M109" i="5"/>
  <c r="F85" i="21" s="1"/>
  <c r="W108" i="5"/>
  <c r="P84" i="21" s="1"/>
  <c r="V108" i="5"/>
  <c r="O84" i="21" s="1"/>
  <c r="U108" i="5"/>
  <c r="N84" i="21" s="1"/>
  <c r="T108" i="5"/>
  <c r="M84" i="21" s="1"/>
  <c r="S108" i="5"/>
  <c r="L84" i="21" s="1"/>
  <c r="R108" i="5"/>
  <c r="K84" i="21" s="1"/>
  <c r="Q108" i="5"/>
  <c r="J84" i="21" s="1"/>
  <c r="P108" i="5"/>
  <c r="I84" i="21" s="1"/>
  <c r="O108" i="5"/>
  <c r="H84" i="21" s="1"/>
  <c r="N108" i="5"/>
  <c r="G84" i="21" s="1"/>
  <c r="M108" i="5"/>
  <c r="F84" i="21" s="1"/>
  <c r="W107" i="5"/>
  <c r="P83" i="21" s="1"/>
  <c r="V107" i="5"/>
  <c r="O83" i="21" s="1"/>
  <c r="U107" i="5"/>
  <c r="N83" i="21" s="1"/>
  <c r="T107" i="5"/>
  <c r="M83" i="21" s="1"/>
  <c r="S107" i="5"/>
  <c r="L83" i="21" s="1"/>
  <c r="R107" i="5"/>
  <c r="K83" i="21" s="1"/>
  <c r="Q107" i="5"/>
  <c r="J83" i="21" s="1"/>
  <c r="P107" i="5"/>
  <c r="I83" i="21" s="1"/>
  <c r="O107" i="5"/>
  <c r="H83" i="21" s="1"/>
  <c r="N107" i="5"/>
  <c r="G83" i="21" s="1"/>
  <c r="M107" i="5"/>
  <c r="F83" i="21" s="1"/>
  <c r="W106" i="5"/>
  <c r="P82" i="21" s="1"/>
  <c r="V106" i="5"/>
  <c r="O82" i="21" s="1"/>
  <c r="U106" i="5"/>
  <c r="N82" i="21" s="1"/>
  <c r="T106" i="5"/>
  <c r="M82" i="21" s="1"/>
  <c r="S106" i="5"/>
  <c r="L82" i="21" s="1"/>
  <c r="R106" i="5"/>
  <c r="K82" i="21" s="1"/>
  <c r="Q106" i="5"/>
  <c r="J82" i="21" s="1"/>
  <c r="P106" i="5"/>
  <c r="I82" i="21" s="1"/>
  <c r="O106" i="5"/>
  <c r="H82" i="21" s="1"/>
  <c r="N106" i="5"/>
  <c r="G82" i="21" s="1"/>
  <c r="M106" i="5"/>
  <c r="F82" i="21" s="1"/>
  <c r="L113" i="5"/>
  <c r="E89" i="21" s="1"/>
  <c r="L112" i="5"/>
  <c r="E88" i="21" s="1"/>
  <c r="L111" i="5"/>
  <c r="E87" i="21" s="1"/>
  <c r="L110" i="5"/>
  <c r="E86" i="21" s="1"/>
  <c r="L109" i="5"/>
  <c r="E85" i="21" s="1"/>
  <c r="L108" i="5"/>
  <c r="E84" i="21" s="1"/>
  <c r="L107" i="5"/>
  <c r="E83" i="21" s="1"/>
  <c r="L106" i="5"/>
  <c r="E82" i="21" s="1"/>
  <c r="W88" i="5"/>
  <c r="P66" i="21" s="1"/>
  <c r="V88" i="5"/>
  <c r="O66" i="21" s="1"/>
  <c r="U88" i="5"/>
  <c r="N66" i="21" s="1"/>
  <c r="T88" i="5"/>
  <c r="M66" i="21" s="1"/>
  <c r="S88" i="5"/>
  <c r="L66" i="21" s="1"/>
  <c r="R88" i="5"/>
  <c r="K66" i="21" s="1"/>
  <c r="Q88" i="5"/>
  <c r="J66" i="21" s="1"/>
  <c r="P88" i="5"/>
  <c r="I66" i="21" s="1"/>
  <c r="O88" i="5"/>
  <c r="H66" i="21" s="1"/>
  <c r="N88" i="5"/>
  <c r="G66" i="21" s="1"/>
  <c r="M88" i="5"/>
  <c r="F66" i="21" s="1"/>
  <c r="L88" i="5"/>
  <c r="E66" i="21" s="1"/>
  <c r="W78" i="5"/>
  <c r="P56" i="21" s="1"/>
  <c r="V78" i="5"/>
  <c r="O56" i="21" s="1"/>
  <c r="U78" i="5"/>
  <c r="N56" i="21" s="1"/>
  <c r="T78" i="5"/>
  <c r="M56" i="21" s="1"/>
  <c r="S78" i="5"/>
  <c r="L56" i="21" s="1"/>
  <c r="R78" i="5"/>
  <c r="K56" i="21" s="1"/>
  <c r="Q78" i="5"/>
  <c r="J56" i="21" s="1"/>
  <c r="P78" i="5"/>
  <c r="I56" i="21" s="1"/>
  <c r="O78" i="5"/>
  <c r="H56" i="21" s="1"/>
  <c r="N78" i="5"/>
  <c r="G56" i="21" s="1"/>
  <c r="M78" i="5"/>
  <c r="F56" i="21" s="1"/>
  <c r="W77" i="5"/>
  <c r="P55" i="21" s="1"/>
  <c r="V77" i="5"/>
  <c r="O55" i="21" s="1"/>
  <c r="U77" i="5"/>
  <c r="N55" i="21" s="1"/>
  <c r="T77" i="5"/>
  <c r="M55" i="21" s="1"/>
  <c r="S77" i="5"/>
  <c r="L55" i="21" s="1"/>
  <c r="R77" i="5"/>
  <c r="K55" i="21" s="1"/>
  <c r="Q77" i="5"/>
  <c r="J55" i="21" s="1"/>
  <c r="P77" i="5"/>
  <c r="I55" i="21" s="1"/>
  <c r="O77" i="5"/>
  <c r="H55" i="21" s="1"/>
  <c r="N77" i="5"/>
  <c r="G55" i="21" s="1"/>
  <c r="M77" i="5"/>
  <c r="F55" i="21" s="1"/>
  <c r="L78" i="5"/>
  <c r="E56" i="21" s="1"/>
  <c r="L77" i="5"/>
  <c r="E55" i="21" s="1"/>
  <c r="W74" i="5"/>
  <c r="P54" i="21" s="1"/>
  <c r="V74" i="5"/>
  <c r="O54" i="21" s="1"/>
  <c r="U74" i="5"/>
  <c r="N54" i="21" s="1"/>
  <c r="T74" i="5"/>
  <c r="M54" i="21" s="1"/>
  <c r="S74" i="5"/>
  <c r="L54" i="21" s="1"/>
  <c r="R74" i="5"/>
  <c r="K54" i="21" s="1"/>
  <c r="Q74" i="5"/>
  <c r="J54" i="21" s="1"/>
  <c r="P74" i="5"/>
  <c r="I54" i="21" s="1"/>
  <c r="O74" i="5"/>
  <c r="H54" i="21" s="1"/>
  <c r="N74" i="5"/>
  <c r="G54" i="21" s="1"/>
  <c r="M74" i="5"/>
  <c r="F54" i="21" s="1"/>
  <c r="L74" i="5"/>
  <c r="E54" i="21" s="1"/>
  <c r="W62" i="5"/>
  <c r="P42" i="21" s="1"/>
  <c r="V62" i="5"/>
  <c r="O42" i="21" s="1"/>
  <c r="U62" i="5"/>
  <c r="N42" i="21" s="1"/>
  <c r="T62" i="5"/>
  <c r="M42" i="21" s="1"/>
  <c r="S62" i="5"/>
  <c r="L42" i="21" s="1"/>
  <c r="R62" i="5"/>
  <c r="K42" i="21" s="1"/>
  <c r="Q62" i="5"/>
  <c r="J42" i="21" s="1"/>
  <c r="P62" i="5"/>
  <c r="I42" i="21" s="1"/>
  <c r="O62" i="5"/>
  <c r="H42" i="21" s="1"/>
  <c r="N62" i="5"/>
  <c r="G42" i="21" s="1"/>
  <c r="M62" i="5"/>
  <c r="F42" i="21" s="1"/>
  <c r="W61" i="5"/>
  <c r="P41" i="21" s="1"/>
  <c r="V61" i="5"/>
  <c r="O41" i="21" s="1"/>
  <c r="U61" i="5"/>
  <c r="N41" i="21" s="1"/>
  <c r="T61" i="5"/>
  <c r="M41" i="21" s="1"/>
  <c r="S61" i="5"/>
  <c r="L41" i="21" s="1"/>
  <c r="R61" i="5"/>
  <c r="K41" i="21" s="1"/>
  <c r="Q61" i="5"/>
  <c r="J41" i="21" s="1"/>
  <c r="P61" i="5"/>
  <c r="I41" i="21" s="1"/>
  <c r="O61" i="5"/>
  <c r="H41" i="21" s="1"/>
  <c r="N61" i="5"/>
  <c r="G41" i="21" s="1"/>
  <c r="M61" i="5"/>
  <c r="F41" i="21" s="1"/>
  <c r="W60" i="5"/>
  <c r="P40" i="21" s="1"/>
  <c r="V60" i="5"/>
  <c r="O40" i="21" s="1"/>
  <c r="U60" i="5"/>
  <c r="N40" i="21" s="1"/>
  <c r="T60" i="5"/>
  <c r="M40" i="21" s="1"/>
  <c r="S60" i="5"/>
  <c r="L40" i="21" s="1"/>
  <c r="R60" i="5"/>
  <c r="K40" i="21" s="1"/>
  <c r="Q60" i="5"/>
  <c r="J40" i="21" s="1"/>
  <c r="P60" i="5"/>
  <c r="I40" i="21" s="1"/>
  <c r="O60" i="5"/>
  <c r="H40" i="21" s="1"/>
  <c r="N60" i="5"/>
  <c r="G40" i="21" s="1"/>
  <c r="M60" i="5"/>
  <c r="F40" i="21" s="1"/>
  <c r="L62" i="5"/>
  <c r="E42" i="21" s="1"/>
  <c r="L61" i="5"/>
  <c r="E41" i="21" s="1"/>
  <c r="L60" i="5"/>
  <c r="E40" i="21" s="1"/>
  <c r="W59" i="5"/>
  <c r="P39" i="21" s="1"/>
  <c r="V59" i="5"/>
  <c r="O39" i="21" s="1"/>
  <c r="U59" i="5"/>
  <c r="N39" i="21" s="1"/>
  <c r="T59" i="5"/>
  <c r="M39" i="21" s="1"/>
  <c r="S59" i="5"/>
  <c r="L39" i="21" s="1"/>
  <c r="R59" i="5"/>
  <c r="K39" i="21" s="1"/>
  <c r="Q59" i="5"/>
  <c r="J39" i="21" s="1"/>
  <c r="P59" i="5"/>
  <c r="I39" i="21" s="1"/>
  <c r="O59" i="5"/>
  <c r="H39" i="21" s="1"/>
  <c r="N59" i="5"/>
  <c r="G39" i="21" s="1"/>
  <c r="M59" i="5"/>
  <c r="F39" i="21" s="1"/>
  <c r="L59" i="5"/>
  <c r="E39" i="21" s="1"/>
  <c r="W45" i="5"/>
  <c r="P32" i="21" s="1"/>
  <c r="V45" i="5"/>
  <c r="O32" i="21" s="1"/>
  <c r="U45" i="5"/>
  <c r="N32" i="21" s="1"/>
  <c r="T45" i="5"/>
  <c r="M32" i="21" s="1"/>
  <c r="S45" i="5"/>
  <c r="L32" i="21" s="1"/>
  <c r="R45" i="5"/>
  <c r="K32" i="21" s="1"/>
  <c r="Q45" i="5"/>
  <c r="J32" i="21" s="1"/>
  <c r="P45" i="5"/>
  <c r="I32" i="21" s="1"/>
  <c r="O45" i="5"/>
  <c r="H32" i="21" s="1"/>
  <c r="N45" i="5"/>
  <c r="G32" i="21" s="1"/>
  <c r="M45" i="5"/>
  <c r="F32" i="21" s="1"/>
  <c r="L45" i="5"/>
  <c r="E32" i="21" s="1"/>
  <c r="J45" i="5" l="1"/>
  <c r="X291" i="5"/>
  <c r="X284" i="5"/>
  <c r="X283" i="5"/>
  <c r="X282" i="5"/>
  <c r="X273" i="5"/>
  <c r="X264" i="5"/>
  <c r="X261" i="5"/>
  <c r="X260" i="5"/>
  <c r="X259" i="5"/>
  <c r="X258" i="5"/>
  <c r="X257" i="5"/>
  <c r="X256" i="5"/>
  <c r="X253" i="5"/>
  <c r="X252" i="5"/>
  <c r="X249" i="5"/>
  <c r="X248" i="5"/>
  <c r="X245" i="5"/>
  <c r="X244" i="5"/>
  <c r="X243" i="5"/>
  <c r="X242" i="5"/>
  <c r="X241" i="5"/>
  <c r="X240" i="5"/>
  <c r="X239" i="5"/>
  <c r="X238" i="5"/>
  <c r="X237" i="5"/>
  <c r="X236" i="5"/>
  <c r="X235" i="5"/>
  <c r="X234" i="5"/>
  <c r="X233" i="5"/>
  <c r="X232" i="5"/>
  <c r="X229" i="5"/>
  <c r="X228" i="5"/>
  <c r="X227" i="5"/>
  <c r="X226" i="5"/>
  <c r="X225" i="5"/>
  <c r="X224" i="5"/>
  <c r="X223" i="5"/>
  <c r="X222" i="5"/>
  <c r="X219" i="5"/>
  <c r="X218" i="5"/>
  <c r="X217" i="5"/>
  <c r="X216" i="5"/>
  <c r="X215" i="5"/>
  <c r="X214" i="5"/>
  <c r="X213" i="5"/>
  <c r="X212" i="5"/>
  <c r="X211" i="5"/>
  <c r="X208" i="5"/>
  <c r="X207" i="5"/>
  <c r="X206" i="5"/>
  <c r="X205" i="5"/>
  <c r="X204" i="5"/>
  <c r="X203" i="5"/>
  <c r="X202" i="5"/>
  <c r="X201" i="5"/>
  <c r="X200" i="5"/>
  <c r="X199" i="5"/>
  <c r="X198" i="5"/>
  <c r="X197" i="5"/>
  <c r="X196" i="5"/>
  <c r="X195" i="5"/>
  <c r="X194" i="5"/>
  <c r="X191" i="5"/>
  <c r="X190" i="5"/>
  <c r="X189" i="5"/>
  <c r="X188" i="5"/>
  <c r="X187" i="5"/>
  <c r="X186" i="5"/>
  <c r="X185" i="5"/>
  <c r="X184" i="5"/>
  <c r="X183" i="5"/>
  <c r="X182" i="5"/>
  <c r="X181" i="5"/>
  <c r="X180" i="5"/>
  <c r="X178" i="5"/>
  <c r="X177" i="5"/>
  <c r="X176" i="5"/>
  <c r="X175" i="5"/>
  <c r="X174" i="5"/>
  <c r="X173" i="5"/>
  <c r="X172" i="5"/>
  <c r="X171" i="5"/>
  <c r="X170" i="5"/>
  <c r="X169" i="5"/>
  <c r="X168" i="5"/>
  <c r="X165" i="5"/>
  <c r="X164" i="5"/>
  <c r="X163" i="5"/>
  <c r="X162" i="5"/>
  <c r="X161" i="5"/>
  <c r="X160" i="5"/>
  <c r="X159" i="5"/>
  <c r="X156" i="5"/>
  <c r="X155" i="5"/>
  <c r="X152" i="5"/>
  <c r="X151" i="5"/>
  <c r="X150" i="5"/>
  <c r="X147" i="5"/>
  <c r="X146" i="5"/>
  <c r="X143" i="5"/>
  <c r="X142" i="5"/>
  <c r="X141" i="5"/>
  <c r="X140" i="5"/>
  <c r="X139" i="5"/>
  <c r="X138" i="5"/>
  <c r="X137" i="5"/>
  <c r="X136" i="5"/>
  <c r="X135" i="5"/>
  <c r="X132" i="5"/>
  <c r="X131" i="5"/>
  <c r="X130" i="5"/>
  <c r="X129" i="5"/>
  <c r="X126" i="5"/>
  <c r="X125" i="5"/>
  <c r="X124" i="5"/>
  <c r="X123" i="5"/>
  <c r="X122" i="5"/>
  <c r="X121" i="5"/>
  <c r="X120" i="5"/>
  <c r="X119" i="5"/>
  <c r="X118" i="5"/>
  <c r="X117" i="5"/>
  <c r="X116" i="5"/>
  <c r="X113" i="5"/>
  <c r="X112" i="5"/>
  <c r="X111" i="5"/>
  <c r="X110" i="5"/>
  <c r="X109" i="5"/>
  <c r="X108" i="5"/>
  <c r="X107" i="5"/>
  <c r="X106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0" i="5"/>
  <c r="X49" i="5"/>
  <c r="X48" i="5"/>
  <c r="X47" i="5"/>
  <c r="X46" i="5"/>
  <c r="X45" i="5"/>
  <c r="X42" i="5"/>
  <c r="X41" i="5"/>
  <c r="X40" i="5"/>
  <c r="X39" i="5"/>
  <c r="X38" i="5"/>
  <c r="X37" i="5"/>
  <c r="X36" i="5"/>
  <c r="X35" i="5"/>
  <c r="X34" i="5"/>
  <c r="X33" i="5"/>
  <c r="X30" i="5"/>
  <c r="X29" i="5"/>
  <c r="X28" i="5"/>
  <c r="X27" i="5"/>
  <c r="X26" i="5"/>
  <c r="X25" i="5"/>
  <c r="X24" i="5"/>
  <c r="X23" i="5"/>
  <c r="X22" i="5"/>
  <c r="X20" i="5"/>
  <c r="X19" i="5"/>
  <c r="X18" i="5"/>
  <c r="X17" i="5"/>
  <c r="X16" i="5"/>
  <c r="X15" i="5"/>
  <c r="X14" i="5"/>
  <c r="X13" i="5"/>
  <c r="X12" i="5"/>
  <c r="J200" i="5" l="1"/>
  <c r="E4" i="18" l="1"/>
  <c r="E36" i="18" l="1"/>
  <c r="E37" i="18"/>
  <c r="E38" i="18"/>
  <c r="E46" i="18"/>
  <c r="E54" i="18"/>
  <c r="E62" i="18"/>
  <c r="E70" i="18"/>
  <c r="E78" i="18"/>
  <c r="E86" i="18"/>
  <c r="E94" i="18"/>
  <c r="E102" i="18"/>
  <c r="E110" i="18"/>
  <c r="E118" i="18"/>
  <c r="E126" i="18"/>
  <c r="E47" i="18"/>
  <c r="E55" i="18"/>
  <c r="E63" i="18"/>
  <c r="E71" i="18"/>
  <c r="E79" i="18"/>
  <c r="E87" i="18"/>
  <c r="E95" i="18"/>
  <c r="E103" i="18"/>
  <c r="E111" i="18"/>
  <c r="E119" i="18"/>
  <c r="E127" i="18"/>
  <c r="E40" i="18"/>
  <c r="E48" i="18"/>
  <c r="E56" i="18"/>
  <c r="E64" i="18"/>
  <c r="E72" i="18"/>
  <c r="E80" i="18"/>
  <c r="E88" i="18"/>
  <c r="E96" i="18"/>
  <c r="E104" i="18"/>
  <c r="E112" i="18"/>
  <c r="E120" i="18"/>
  <c r="E128" i="18"/>
  <c r="E49" i="18"/>
  <c r="E57" i="18"/>
  <c r="E65" i="18"/>
  <c r="E73" i="18"/>
  <c r="E81" i="18"/>
  <c r="E89" i="18"/>
  <c r="E97" i="18"/>
  <c r="E105" i="18"/>
  <c r="E113" i="18"/>
  <c r="E121" i="18"/>
  <c r="E42" i="18"/>
  <c r="E50" i="18"/>
  <c r="E58" i="18"/>
  <c r="E66" i="18"/>
  <c r="E74" i="18"/>
  <c r="E82" i="18"/>
  <c r="E90" i="18"/>
  <c r="E98" i="18"/>
  <c r="E106" i="18"/>
  <c r="E114" i="18"/>
  <c r="E122" i="18"/>
  <c r="E43" i="18"/>
  <c r="E51" i="18"/>
  <c r="E59" i="18"/>
  <c r="E67" i="18"/>
  <c r="E75" i="18"/>
  <c r="E83" i="18"/>
  <c r="E91" i="18"/>
  <c r="E99" i="18"/>
  <c r="E107" i="18"/>
  <c r="E115" i="18"/>
  <c r="E123" i="18"/>
  <c r="E44" i="18"/>
  <c r="E52" i="18"/>
  <c r="E60" i="18"/>
  <c r="E68" i="18"/>
  <c r="E76" i="18"/>
  <c r="E84" i="18"/>
  <c r="E92" i="18"/>
  <c r="E100" i="18"/>
  <c r="E108" i="18"/>
  <c r="E116" i="18"/>
  <c r="E124" i="18"/>
  <c r="E45" i="18"/>
  <c r="E53" i="18"/>
  <c r="E61" i="18"/>
  <c r="E69" i="18"/>
  <c r="E77" i="18"/>
  <c r="E85" i="18"/>
  <c r="E39" i="18"/>
  <c r="E41" i="18"/>
  <c r="E101" i="18"/>
  <c r="E117" i="18"/>
  <c r="E93" i="18"/>
  <c r="E109" i="18"/>
  <c r="E125" i="18"/>
  <c r="E8" i="18"/>
  <c r="E16" i="18"/>
  <c r="E24" i="18"/>
  <c r="E32" i="18"/>
  <c r="E11" i="18"/>
  <c r="E19" i="18"/>
  <c r="E27" i="18"/>
  <c r="E35" i="18"/>
  <c r="E14" i="18"/>
  <c r="E22" i="18"/>
  <c r="E30" i="18"/>
  <c r="E9" i="18"/>
  <c r="E17" i="18"/>
  <c r="E25" i="18"/>
  <c r="E33" i="18"/>
  <c r="E12" i="18"/>
  <c r="E20" i="18"/>
  <c r="E28" i="18"/>
  <c r="E13" i="18"/>
  <c r="E15" i="18"/>
  <c r="E23" i="18"/>
  <c r="E31" i="18"/>
  <c r="E7" i="18"/>
  <c r="E10" i="18"/>
  <c r="E18" i="18"/>
  <c r="E26" i="18"/>
  <c r="E34" i="18"/>
  <c r="E21" i="18"/>
  <c r="E29" i="18"/>
  <c r="H31" i="5"/>
  <c r="E129" i="18" l="1"/>
  <c r="H277" i="5"/>
  <c r="AA277" i="5" s="1"/>
  <c r="H53" i="5"/>
  <c r="AA53" i="5" s="1"/>
  <c r="A1" i="18"/>
  <c r="M277" i="5" l="1"/>
  <c r="U277" i="5"/>
  <c r="V277" i="5"/>
  <c r="O277" i="5"/>
  <c r="W277" i="5"/>
  <c r="L277" i="5"/>
  <c r="R277" i="5"/>
  <c r="T277" i="5"/>
  <c r="N277" i="5"/>
  <c r="P277" i="5"/>
  <c r="Q277" i="5"/>
  <c r="S277" i="5"/>
  <c r="P53" i="5"/>
  <c r="I38" i="21" s="1"/>
  <c r="N53" i="5"/>
  <c r="G38" i="21" s="1"/>
  <c r="S53" i="5"/>
  <c r="L38" i="21" s="1"/>
  <c r="W53" i="5"/>
  <c r="P38" i="21" s="1"/>
  <c r="O53" i="5"/>
  <c r="H38" i="21" s="1"/>
  <c r="U53" i="5"/>
  <c r="N38" i="21" s="1"/>
  <c r="M53" i="5"/>
  <c r="F38" i="21" s="1"/>
  <c r="T53" i="5"/>
  <c r="M38" i="21" s="1"/>
  <c r="R53" i="5"/>
  <c r="K38" i="21" s="1"/>
  <c r="Q53" i="5"/>
  <c r="J38" i="21" s="1"/>
  <c r="L53" i="5"/>
  <c r="E38" i="21" s="1"/>
  <c r="V53" i="5"/>
  <c r="O38" i="21" s="1"/>
  <c r="N279" i="5" l="1"/>
  <c r="G211" i="21"/>
  <c r="M279" i="5"/>
  <c r="F211" i="21"/>
  <c r="T279" i="5"/>
  <c r="M211" i="21"/>
  <c r="R279" i="5"/>
  <c r="K211" i="21"/>
  <c r="L279" i="5"/>
  <c r="E211" i="21"/>
  <c r="W279" i="5"/>
  <c r="P211" i="21"/>
  <c r="O279" i="5"/>
  <c r="H211" i="21"/>
  <c r="S279" i="5"/>
  <c r="L211" i="21"/>
  <c r="Q279" i="5"/>
  <c r="J211" i="21"/>
  <c r="V279" i="5"/>
  <c r="O211" i="21"/>
  <c r="P279" i="5"/>
  <c r="I211" i="21"/>
  <c r="U279" i="5"/>
  <c r="N211" i="21"/>
  <c r="X277" i="5"/>
  <c r="X53" i="5"/>
  <c r="I12" i="19" l="1"/>
  <c r="B1" i="19"/>
  <c r="J259" i="5"/>
  <c r="J12" i="5" l="1"/>
  <c r="J13" i="5"/>
  <c r="J14" i="5"/>
  <c r="J15" i="5"/>
  <c r="J16" i="5"/>
  <c r="J17" i="5"/>
  <c r="J258" i="5"/>
  <c r="J183" i="5" l="1"/>
  <c r="J184" i="5"/>
  <c r="J185" i="5"/>
  <c r="F278" i="5" l="1"/>
  <c r="F229" i="5"/>
  <c r="F228" i="5"/>
  <c r="F227" i="5"/>
  <c r="F226" i="5"/>
  <c r="F225" i="5"/>
  <c r="F224" i="5"/>
  <c r="F223" i="5"/>
  <c r="F222" i="5"/>
  <c r="F219" i="5"/>
  <c r="F218" i="5"/>
  <c r="F217" i="5"/>
  <c r="F216" i="5"/>
  <c r="F215" i="5"/>
  <c r="F214" i="5"/>
  <c r="F213" i="5"/>
  <c r="F212" i="5"/>
  <c r="F211" i="5"/>
  <c r="F113" i="5"/>
  <c r="F112" i="5"/>
  <c r="F111" i="5"/>
  <c r="F110" i="5"/>
  <c r="F109" i="5"/>
  <c r="F108" i="5"/>
  <c r="F107" i="5"/>
  <c r="F106" i="5"/>
  <c r="F157" i="5" l="1"/>
  <c r="F275" i="5"/>
  <c r="F279" i="5" s="1"/>
  <c r="J138" i="5" l="1"/>
  <c r="J277" i="5" l="1"/>
  <c r="E278" i="5" l="1"/>
  <c r="A3" i="12"/>
  <c r="A4" i="13" l="1"/>
  <c r="J190" i="5" l="1"/>
  <c r="J26" i="5"/>
  <c r="J27" i="5"/>
  <c r="J28" i="5"/>
  <c r="J29" i="5"/>
  <c r="E111" i="5"/>
  <c r="J111" i="5" s="1"/>
  <c r="E112" i="5"/>
  <c r="J112" i="5" s="1"/>
  <c r="E113" i="5"/>
  <c r="J113" i="5" s="1"/>
  <c r="J140" i="5" l="1"/>
  <c r="J142" i="5"/>
  <c r="J79" i="5"/>
  <c r="J291" i="5" l="1"/>
  <c r="J284" i="5"/>
  <c r="J283" i="5"/>
  <c r="J282" i="5"/>
  <c r="J264" i="5"/>
  <c r="J261" i="5"/>
  <c r="J260" i="5"/>
  <c r="J257" i="5"/>
  <c r="J256" i="5"/>
  <c r="J253" i="5"/>
  <c r="J252" i="5"/>
  <c r="J249" i="5"/>
  <c r="J248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E229" i="5"/>
  <c r="J229" i="5" s="1"/>
  <c r="E228" i="5"/>
  <c r="J228" i="5" s="1"/>
  <c r="E227" i="5"/>
  <c r="J227" i="5" s="1"/>
  <c r="E226" i="5"/>
  <c r="J226" i="5" s="1"/>
  <c r="E225" i="5"/>
  <c r="J225" i="5" s="1"/>
  <c r="E224" i="5"/>
  <c r="J224" i="5" s="1"/>
  <c r="E223" i="5"/>
  <c r="J223" i="5" s="1"/>
  <c r="E222" i="5"/>
  <c r="J222" i="5" s="1"/>
  <c r="E219" i="5"/>
  <c r="J219" i="5" s="1"/>
  <c r="E218" i="5"/>
  <c r="J218" i="5" s="1"/>
  <c r="E217" i="5"/>
  <c r="J217" i="5" s="1"/>
  <c r="E216" i="5"/>
  <c r="J216" i="5" s="1"/>
  <c r="E215" i="5"/>
  <c r="J215" i="5" s="1"/>
  <c r="E214" i="5"/>
  <c r="J214" i="5" s="1"/>
  <c r="E213" i="5"/>
  <c r="J213" i="5" s="1"/>
  <c r="E211" i="5"/>
  <c r="J211" i="5" s="1"/>
  <c r="E212" i="5"/>
  <c r="J212" i="5" s="1"/>
  <c r="J208" i="5"/>
  <c r="J207" i="5"/>
  <c r="J206" i="5"/>
  <c r="J205" i="5"/>
  <c r="J204" i="5"/>
  <c r="J203" i="5"/>
  <c r="J202" i="5"/>
  <c r="J201" i="5"/>
  <c r="J199" i="5"/>
  <c r="J198" i="5"/>
  <c r="J197" i="5"/>
  <c r="J196" i="5"/>
  <c r="J195" i="5"/>
  <c r="J194" i="5"/>
  <c r="J191" i="5"/>
  <c r="J189" i="5"/>
  <c r="J188" i="5"/>
  <c r="J187" i="5"/>
  <c r="J186" i="5"/>
  <c r="J182" i="5"/>
  <c r="J181" i="5"/>
  <c r="J180" i="5"/>
  <c r="J178" i="5"/>
  <c r="J177" i="5"/>
  <c r="J176" i="5"/>
  <c r="J175" i="5"/>
  <c r="J174" i="5"/>
  <c r="J173" i="5"/>
  <c r="J172" i="5"/>
  <c r="J171" i="5"/>
  <c r="J170" i="5"/>
  <c r="J169" i="5"/>
  <c r="J168" i="5"/>
  <c r="J165" i="5"/>
  <c r="J69" i="5"/>
  <c r="J164" i="5"/>
  <c r="J163" i="5"/>
  <c r="J162" i="5"/>
  <c r="J161" i="5"/>
  <c r="J160" i="5"/>
  <c r="J159" i="5"/>
  <c r="J156" i="5"/>
  <c r="J155" i="5"/>
  <c r="J152" i="5"/>
  <c r="J151" i="5"/>
  <c r="J150" i="5"/>
  <c r="J147" i="5"/>
  <c r="J146" i="5"/>
  <c r="J143" i="5"/>
  <c r="J141" i="5"/>
  <c r="J139" i="5"/>
  <c r="J137" i="5"/>
  <c r="J136" i="5"/>
  <c r="J135" i="5"/>
  <c r="J132" i="5"/>
  <c r="J131" i="5"/>
  <c r="J130" i="5"/>
  <c r="J129" i="5"/>
  <c r="J126" i="5"/>
  <c r="J125" i="5"/>
  <c r="J124" i="5"/>
  <c r="J123" i="5"/>
  <c r="J122" i="5"/>
  <c r="J121" i="5"/>
  <c r="J120" i="5"/>
  <c r="J119" i="5"/>
  <c r="J118" i="5"/>
  <c r="J117" i="5"/>
  <c r="J116" i="5"/>
  <c r="E110" i="5"/>
  <c r="J110" i="5" s="1"/>
  <c r="E109" i="5"/>
  <c r="J109" i="5" s="1"/>
  <c r="E108" i="5"/>
  <c r="J108" i="5" s="1"/>
  <c r="E107" i="5"/>
  <c r="J107" i="5" s="1"/>
  <c r="E106" i="5"/>
  <c r="J106" i="5" s="1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7" i="5"/>
  <c r="J74" i="5"/>
  <c r="J73" i="5"/>
  <c r="J72" i="5"/>
  <c r="J71" i="5"/>
  <c r="J70" i="5"/>
  <c r="J68" i="5"/>
  <c r="J67" i="5"/>
  <c r="J66" i="5"/>
  <c r="J65" i="5"/>
  <c r="J64" i="5"/>
  <c r="J63" i="5"/>
  <c r="J62" i="5"/>
  <c r="J61" i="5"/>
  <c r="J60" i="5"/>
  <c r="J59" i="5"/>
  <c r="J53" i="5"/>
  <c r="J50" i="5"/>
  <c r="J49" i="5"/>
  <c r="J48" i="5"/>
  <c r="J47" i="5"/>
  <c r="J46" i="5"/>
  <c r="J42" i="5"/>
  <c r="J41" i="5"/>
  <c r="J40" i="5"/>
  <c r="J39" i="5"/>
  <c r="J38" i="5"/>
  <c r="J37" i="5"/>
  <c r="J36" i="5"/>
  <c r="J35" i="5"/>
  <c r="J34" i="5"/>
  <c r="J33" i="5"/>
  <c r="J30" i="5"/>
  <c r="J25" i="5"/>
  <c r="J24" i="5"/>
  <c r="J23" i="5"/>
  <c r="J22" i="5"/>
  <c r="J20" i="5"/>
  <c r="J19" i="5"/>
  <c r="J18" i="5"/>
  <c r="J273" i="5"/>
  <c r="E275" i="5" l="1"/>
  <c r="E279" i="5" s="1"/>
  <c r="E166" i="5"/>
  <c r="E157" i="5"/>
  <c r="F166" i="5"/>
  <c r="F54" i="5" l="1"/>
  <c r="E54" i="5"/>
  <c r="B11" i="3"/>
  <c r="B12" i="3"/>
  <c r="B7" i="3"/>
  <c r="B8" i="3" l="1"/>
  <c r="C12" i="3"/>
  <c r="I12" i="3" s="1"/>
  <c r="F250" i="5"/>
  <c r="E293" i="5"/>
  <c r="B42" i="3" s="1"/>
  <c r="E250" i="5"/>
  <c r="B33" i="3" s="1"/>
  <c r="F254" i="5"/>
  <c r="F293" i="5"/>
  <c r="E262" i="5"/>
  <c r="B22" i="3" s="1"/>
  <c r="E209" i="5"/>
  <c r="B25" i="3" s="1"/>
  <c r="F114" i="5"/>
  <c r="E153" i="5"/>
  <c r="B31" i="3" s="1"/>
  <c r="E220" i="5"/>
  <c r="E265" i="5"/>
  <c r="F31" i="5"/>
  <c r="F43" i="5"/>
  <c r="E133" i="5"/>
  <c r="B27" i="3" s="1"/>
  <c r="F262" i="5"/>
  <c r="G278" i="5"/>
  <c r="F10" i="5"/>
  <c r="F51" i="5"/>
  <c r="E75" i="5"/>
  <c r="B26" i="3" s="1"/>
  <c r="E114" i="5"/>
  <c r="B32" i="3" s="1"/>
  <c r="E192" i="5"/>
  <c r="B24" i="3" s="1"/>
  <c r="E31" i="5"/>
  <c r="B10" i="3" s="1"/>
  <c r="E43" i="5"/>
  <c r="B13" i="3" s="1"/>
  <c r="E148" i="5"/>
  <c r="B20" i="3" s="1"/>
  <c r="E104" i="5"/>
  <c r="B23" i="3" s="1"/>
  <c r="F153" i="5"/>
  <c r="E254" i="5"/>
  <c r="B34" i="3" s="1"/>
  <c r="F75" i="5"/>
  <c r="F104" i="5"/>
  <c r="F148" i="5"/>
  <c r="F192" i="5"/>
  <c r="E230" i="5"/>
  <c r="E246" i="5"/>
  <c r="B28" i="3" s="1"/>
  <c r="F209" i="5"/>
  <c r="E51" i="5"/>
  <c r="B9" i="3" s="1"/>
  <c r="E127" i="5"/>
  <c r="B21" i="3" s="1"/>
  <c r="F133" i="5"/>
  <c r="F230" i="5"/>
  <c r="F220" i="5"/>
  <c r="F246" i="5"/>
  <c r="F265" i="5"/>
  <c r="F127" i="5"/>
  <c r="B30" i="3"/>
  <c r="E10" i="5"/>
  <c r="G166" i="5" l="1"/>
  <c r="G157" i="5"/>
  <c r="C30" i="3" s="1"/>
  <c r="I30" i="3" s="1"/>
  <c r="F55" i="5"/>
  <c r="B29" i="3"/>
  <c r="E55" i="5"/>
  <c r="F266" i="5"/>
  <c r="E266" i="5"/>
  <c r="S254" i="5"/>
  <c r="R153" i="5"/>
  <c r="N153" i="5"/>
  <c r="V157" i="5"/>
  <c r="W265" i="5"/>
  <c r="S265" i="5"/>
  <c r="O265" i="5"/>
  <c r="T265" i="5"/>
  <c r="P265" i="5"/>
  <c r="L265" i="5"/>
  <c r="V265" i="5"/>
  <c r="N265" i="5"/>
  <c r="U265" i="5"/>
  <c r="M265" i="5"/>
  <c r="Q265" i="5"/>
  <c r="R265" i="5"/>
  <c r="G275" i="5"/>
  <c r="G279" i="5" s="1"/>
  <c r="C11" i="3"/>
  <c r="G54" i="5"/>
  <c r="G148" i="5"/>
  <c r="C20" i="3" s="1"/>
  <c r="B15" i="3"/>
  <c r="G10" i="5"/>
  <c r="C7" i="3"/>
  <c r="B35" i="3"/>
  <c r="F294" i="5"/>
  <c r="G293" i="5"/>
  <c r="C42" i="3" s="1"/>
  <c r="G254" i="5"/>
  <c r="C34" i="3" s="1"/>
  <c r="G250" i="5"/>
  <c r="C33" i="3" s="1"/>
  <c r="G230" i="5"/>
  <c r="G262" i="5"/>
  <c r="C22" i="3" s="1"/>
  <c r="G133" i="5"/>
  <c r="C27" i="3" s="1"/>
  <c r="G114" i="5"/>
  <c r="C32" i="3" s="1"/>
  <c r="E294" i="5"/>
  <c r="G220" i="5"/>
  <c r="G265" i="5"/>
  <c r="G153" i="5"/>
  <c r="C31" i="3" s="1"/>
  <c r="G127" i="5"/>
  <c r="C21" i="3" s="1"/>
  <c r="G246" i="5"/>
  <c r="C28" i="3" s="1"/>
  <c r="G209" i="5"/>
  <c r="C25" i="3" s="1"/>
  <c r="G104" i="5"/>
  <c r="C23" i="3" s="1"/>
  <c r="G43" i="5"/>
  <c r="C13" i="3" s="1"/>
  <c r="G75" i="5"/>
  <c r="G31" i="5"/>
  <c r="C10" i="3" s="1"/>
  <c r="G51" i="5"/>
  <c r="C9" i="3" s="1"/>
  <c r="R157" i="5" l="1"/>
  <c r="N157" i="5"/>
  <c r="V153" i="5"/>
  <c r="P153" i="5"/>
  <c r="P254" i="5"/>
  <c r="U254" i="5"/>
  <c r="W254" i="5"/>
  <c r="C26" i="3"/>
  <c r="P157" i="5"/>
  <c r="O153" i="5"/>
  <c r="L254" i="5"/>
  <c r="C29" i="3"/>
  <c r="L157" i="5"/>
  <c r="M157" i="5"/>
  <c r="T157" i="5"/>
  <c r="W153" i="5"/>
  <c r="M254" i="5"/>
  <c r="C8" i="3"/>
  <c r="C15" i="3" s="1"/>
  <c r="G55" i="5"/>
  <c r="Q157" i="5"/>
  <c r="U153" i="5"/>
  <c r="T254" i="5"/>
  <c r="M148" i="5"/>
  <c r="S157" i="5"/>
  <c r="L153" i="5"/>
  <c r="N254" i="5"/>
  <c r="W157" i="5"/>
  <c r="T153" i="5"/>
  <c r="Q254" i="5"/>
  <c r="L148" i="5"/>
  <c r="V148" i="5"/>
  <c r="U157" i="5"/>
  <c r="W148" i="5"/>
  <c r="R148" i="5"/>
  <c r="U148" i="5"/>
  <c r="O157" i="5"/>
  <c r="M153" i="5"/>
  <c r="V254" i="5"/>
  <c r="O254" i="5"/>
  <c r="T148" i="5"/>
  <c r="S148" i="5"/>
  <c r="M43" i="5"/>
  <c r="Q43" i="5"/>
  <c r="O209" i="5"/>
  <c r="P104" i="5"/>
  <c r="O133" i="5"/>
  <c r="S133" i="5"/>
  <c r="Q230" i="5"/>
  <c r="S230" i="5"/>
  <c r="T230" i="5"/>
  <c r="Q153" i="5"/>
  <c r="S153" i="5"/>
  <c r="R254" i="5"/>
  <c r="L43" i="5"/>
  <c r="P43" i="5"/>
  <c r="W43" i="5"/>
  <c r="W209" i="5"/>
  <c r="U209" i="5"/>
  <c r="V209" i="5"/>
  <c r="T104" i="5"/>
  <c r="S104" i="5"/>
  <c r="V104" i="5"/>
  <c r="W133" i="5"/>
  <c r="R133" i="5"/>
  <c r="U133" i="5"/>
  <c r="W230" i="5"/>
  <c r="O230" i="5"/>
  <c r="V230" i="5"/>
  <c r="T127" i="5"/>
  <c r="P127" i="5"/>
  <c r="V127" i="5"/>
  <c r="U250" i="5"/>
  <c r="R250" i="5"/>
  <c r="T250" i="5"/>
  <c r="V262" i="5"/>
  <c r="P262" i="5"/>
  <c r="W262" i="5"/>
  <c r="M51" i="5"/>
  <c r="Q51" i="5"/>
  <c r="W51" i="5"/>
  <c r="T114" i="5"/>
  <c r="P114" i="5"/>
  <c r="V114" i="5"/>
  <c r="U220" i="5"/>
  <c r="Q220" i="5"/>
  <c r="V220" i="5"/>
  <c r="L246" i="5"/>
  <c r="R246" i="5"/>
  <c r="W246" i="5"/>
  <c r="L209" i="5"/>
  <c r="U104" i="5"/>
  <c r="W104" i="5"/>
  <c r="V133" i="5"/>
  <c r="M127" i="5"/>
  <c r="L127" i="5"/>
  <c r="U127" i="5"/>
  <c r="O250" i="5"/>
  <c r="Q250" i="5"/>
  <c r="W250" i="5"/>
  <c r="N262" i="5"/>
  <c r="Q262" i="5"/>
  <c r="T262" i="5"/>
  <c r="N51" i="5"/>
  <c r="R51" i="5"/>
  <c r="V51" i="5"/>
  <c r="O114" i="5"/>
  <c r="L114" i="5"/>
  <c r="U114" i="5"/>
  <c r="P220" i="5"/>
  <c r="M220" i="5"/>
  <c r="W220" i="5"/>
  <c r="U246" i="5"/>
  <c r="T246" i="5"/>
  <c r="V246" i="5"/>
  <c r="C35" i="3"/>
  <c r="P148" i="5"/>
  <c r="R43" i="5"/>
  <c r="V43" i="5"/>
  <c r="O43" i="5"/>
  <c r="Q209" i="5"/>
  <c r="S209" i="5"/>
  <c r="N209" i="5"/>
  <c r="M104" i="5"/>
  <c r="Q104" i="5"/>
  <c r="N104" i="5"/>
  <c r="T133" i="5"/>
  <c r="P133" i="5"/>
  <c r="M133" i="5"/>
  <c r="M230" i="5"/>
  <c r="P230" i="5"/>
  <c r="N230" i="5"/>
  <c r="O127" i="5"/>
  <c r="Q127" i="5"/>
  <c r="N127" i="5"/>
  <c r="S250" i="5"/>
  <c r="V250" i="5"/>
  <c r="L250" i="5"/>
  <c r="U262" i="5"/>
  <c r="R262" i="5"/>
  <c r="O262" i="5"/>
  <c r="T51" i="5"/>
  <c r="P51" i="5"/>
  <c r="O51" i="5"/>
  <c r="S114" i="5"/>
  <c r="Q114" i="5"/>
  <c r="N114" i="5"/>
  <c r="T220" i="5"/>
  <c r="S220" i="5"/>
  <c r="N220" i="5"/>
  <c r="P246" i="5"/>
  <c r="Q246" i="5"/>
  <c r="O246" i="5"/>
  <c r="U43" i="5"/>
  <c r="T209" i="5"/>
  <c r="O148" i="5"/>
  <c r="N148" i="5"/>
  <c r="Q148" i="5"/>
  <c r="N43" i="5"/>
  <c r="T43" i="5"/>
  <c r="S43" i="5"/>
  <c r="M209" i="5"/>
  <c r="P209" i="5"/>
  <c r="R209" i="5"/>
  <c r="L104" i="5"/>
  <c r="O104" i="5"/>
  <c r="R104" i="5"/>
  <c r="L133" i="5"/>
  <c r="N133" i="5"/>
  <c r="Q133" i="5"/>
  <c r="L230" i="5"/>
  <c r="U230" i="5"/>
  <c r="R230" i="5"/>
  <c r="S127" i="5"/>
  <c r="W127" i="5"/>
  <c r="R127" i="5"/>
  <c r="N250" i="5"/>
  <c r="M250" i="5"/>
  <c r="P250" i="5"/>
  <c r="M262" i="5"/>
  <c r="L262" i="5"/>
  <c r="S262" i="5"/>
  <c r="U51" i="5"/>
  <c r="L51" i="5"/>
  <c r="S51" i="5"/>
  <c r="M114" i="5"/>
  <c r="W114" i="5"/>
  <c r="R114" i="5"/>
  <c r="O220" i="5"/>
  <c r="L220" i="5"/>
  <c r="R220" i="5"/>
  <c r="M246" i="5"/>
  <c r="N246" i="5"/>
  <c r="S246" i="5"/>
  <c r="V192" i="5"/>
  <c r="R192" i="5"/>
  <c r="N192" i="5"/>
  <c r="U192" i="5"/>
  <c r="P192" i="5"/>
  <c r="Q192" i="5"/>
  <c r="S192" i="5"/>
  <c r="L192" i="5"/>
  <c r="W192" i="5"/>
  <c r="M192" i="5"/>
  <c r="T192" i="5"/>
  <c r="O192" i="5"/>
  <c r="G192" i="5"/>
  <c r="C24" i="3" s="1"/>
  <c r="E267" i="5"/>
  <c r="G294" i="5"/>
  <c r="F267" i="5"/>
  <c r="G266" i="5" l="1"/>
  <c r="H254" i="5"/>
  <c r="H220" i="5"/>
  <c r="H230" i="5"/>
  <c r="H157" i="5"/>
  <c r="X157" i="5" s="1"/>
  <c r="X220" i="5" l="1"/>
  <c r="AA220" i="5"/>
  <c r="X230" i="5"/>
  <c r="AA230" i="5"/>
  <c r="D34" i="3"/>
  <c r="H34" i="3" s="1"/>
  <c r="X254" i="5"/>
  <c r="D29" i="3"/>
  <c r="I29" i="3" s="1"/>
  <c r="G267" i="5"/>
  <c r="H114" i="5"/>
  <c r="I34" i="3" l="1"/>
  <c r="D32" i="3"/>
  <c r="X114" i="5"/>
  <c r="H29" i="3"/>
  <c r="W166" i="5" l="1"/>
  <c r="T166" i="5"/>
  <c r="P166" i="5"/>
  <c r="S166" i="5"/>
  <c r="L166" i="5"/>
  <c r="V166" i="5"/>
  <c r="R166" i="5"/>
  <c r="N166" i="5"/>
  <c r="O166" i="5"/>
  <c r="U166" i="5"/>
  <c r="Q166" i="5"/>
  <c r="M166" i="5"/>
  <c r="H209" i="5"/>
  <c r="AA209" i="5" s="1"/>
  <c r="H246" i="5"/>
  <c r="V293" i="5"/>
  <c r="R293" i="5"/>
  <c r="D12" i="3"/>
  <c r="H12" i="3" s="1"/>
  <c r="N293" i="5"/>
  <c r="T293" i="5"/>
  <c r="P293" i="5"/>
  <c r="W293" i="5"/>
  <c r="S293" i="5"/>
  <c r="O293" i="5"/>
  <c r="U293" i="5"/>
  <c r="Q293" i="5"/>
  <c r="M293" i="5"/>
  <c r="L293" i="5"/>
  <c r="D25" i="3" l="1"/>
  <c r="X209" i="5"/>
  <c r="D28" i="3"/>
  <c r="X246" i="5"/>
  <c r="H166" i="5"/>
  <c r="X166" i="5" s="1"/>
  <c r="H54" i="5"/>
  <c r="D11" i="3"/>
  <c r="H275" i="5"/>
  <c r="H153" i="5"/>
  <c r="H133" i="5"/>
  <c r="I31" i="3"/>
  <c r="H148" i="5"/>
  <c r="H293" i="5"/>
  <c r="D42" i="3" s="1"/>
  <c r="H127" i="5"/>
  <c r="D30" i="3"/>
  <c r="H30" i="3" s="1"/>
  <c r="H250" i="5"/>
  <c r="H265" i="5"/>
  <c r="X265" i="5" s="1"/>
  <c r="H51" i="5"/>
  <c r="H43" i="5"/>
  <c r="X43" i="5" s="1"/>
  <c r="H192" i="5"/>
  <c r="B37" i="3"/>
  <c r="I28" i="3"/>
  <c r="B62" i="3"/>
  <c r="I32" i="3"/>
  <c r="D33" i="3" l="1"/>
  <c r="I33" i="3" s="1"/>
  <c r="X250" i="5"/>
  <c r="D21" i="3"/>
  <c r="X127" i="5"/>
  <c r="D20" i="3"/>
  <c r="X148" i="5"/>
  <c r="D27" i="3"/>
  <c r="H27" i="3" s="1"/>
  <c r="X133" i="5"/>
  <c r="D24" i="3"/>
  <c r="X192" i="5"/>
  <c r="D31" i="3"/>
  <c r="H31" i="3" s="1"/>
  <c r="X153" i="5"/>
  <c r="D9" i="3"/>
  <c r="H9" i="3" s="1"/>
  <c r="X51" i="5"/>
  <c r="D13" i="3"/>
  <c r="H13" i="3" s="1"/>
  <c r="D8" i="3"/>
  <c r="W54" i="5"/>
  <c r="T54" i="5"/>
  <c r="M54" i="5"/>
  <c r="N54" i="5"/>
  <c r="V54" i="5"/>
  <c r="S54" i="5"/>
  <c r="L54" i="5"/>
  <c r="Q54" i="5"/>
  <c r="R54" i="5"/>
  <c r="O54" i="5"/>
  <c r="P54" i="5"/>
  <c r="U54" i="5"/>
  <c r="D35" i="3"/>
  <c r="H35" i="3" s="1"/>
  <c r="H11" i="3"/>
  <c r="I11" i="3"/>
  <c r="I13" i="3"/>
  <c r="H33" i="3"/>
  <c r="H28" i="3"/>
  <c r="I25" i="3"/>
  <c r="I9" i="3" l="1"/>
  <c r="X54" i="5"/>
  <c r="H8" i="3"/>
  <c r="I8" i="3"/>
  <c r="I35" i="3"/>
  <c r="I27" i="3"/>
  <c r="B3" i="5" l="1"/>
  <c r="B2" i="5"/>
  <c r="H32" i="3"/>
  <c r="H62" i="3"/>
  <c r="E62" i="3"/>
  <c r="A2" i="2"/>
  <c r="A1" i="2"/>
  <c r="A1" i="3"/>
  <c r="A2" i="3"/>
  <c r="I24" i="3" l="1"/>
  <c r="C62" i="3"/>
  <c r="H24" i="3"/>
  <c r="C37" i="3" l="1"/>
  <c r="F20" i="3"/>
  <c r="H25" i="3"/>
  <c r="I20" i="3" l="1"/>
  <c r="I21" i="3"/>
  <c r="H20" i="3"/>
  <c r="F21" i="3" l="1"/>
  <c r="H21" i="3"/>
  <c r="H42" i="3" l="1"/>
  <c r="D62" i="3"/>
  <c r="Q294" i="5" l="1"/>
  <c r="R294" i="5"/>
  <c r="W294" i="5"/>
  <c r="T294" i="5"/>
  <c r="M294" i="5"/>
  <c r="N294" i="5"/>
  <c r="U294" i="5"/>
  <c r="V294" i="5"/>
  <c r="S294" i="5"/>
  <c r="O294" i="5"/>
  <c r="P294" i="5"/>
  <c r="H262" i="5" l="1"/>
  <c r="L294" i="5"/>
  <c r="D22" i="3" l="1"/>
  <c r="F22" i="3" s="1"/>
  <c r="X262" i="5"/>
  <c r="H278" i="5"/>
  <c r="H279" i="5" s="1"/>
  <c r="H294" i="5" s="1"/>
  <c r="I22" i="3" l="1"/>
  <c r="H22" i="3"/>
  <c r="D10" i="3"/>
  <c r="I10" i="3" l="1"/>
  <c r="H10" i="3"/>
  <c r="H104" i="5" l="1"/>
  <c r="X104" i="5" s="1"/>
  <c r="D23" i="3" l="1"/>
  <c r="F23" i="3" l="1"/>
  <c r="F24" i="3" s="1"/>
  <c r="F25" i="3" s="1"/>
  <c r="I23" i="3"/>
  <c r="H23" i="3"/>
  <c r="N31" i="5" l="1"/>
  <c r="U31" i="5"/>
  <c r="M31" i="5"/>
  <c r="T31" i="5"/>
  <c r="S31" i="5"/>
  <c r="P31" i="5"/>
  <c r="Q31" i="5"/>
  <c r="W31" i="5"/>
  <c r="V31" i="5"/>
  <c r="L31" i="5"/>
  <c r="R31" i="5"/>
  <c r="O31" i="5"/>
  <c r="X31" i="5" l="1"/>
  <c r="N75" i="5"/>
  <c r="N266" i="5" s="1"/>
  <c r="L75" i="5"/>
  <c r="L266" i="5" s="1"/>
  <c r="W75" i="5"/>
  <c r="W266" i="5" s="1"/>
  <c r="R75" i="5"/>
  <c r="R266" i="5" s="1"/>
  <c r="M75" i="5"/>
  <c r="M266" i="5" s="1"/>
  <c r="S75" i="5"/>
  <c r="S266" i="5" s="1"/>
  <c r="P75" i="5"/>
  <c r="P266" i="5" s="1"/>
  <c r="V75" i="5"/>
  <c r="V266" i="5" s="1"/>
  <c r="Q75" i="5"/>
  <c r="Q266" i="5" s="1"/>
  <c r="O75" i="5"/>
  <c r="O266" i="5" s="1"/>
  <c r="T75" i="5"/>
  <c r="T266" i="5" s="1"/>
  <c r="U75" i="5"/>
  <c r="U266" i="5" s="1"/>
  <c r="H75" i="5"/>
  <c r="X75" i="5" l="1"/>
  <c r="H266" i="5"/>
  <c r="H8" i="5" s="1"/>
  <c r="D26" i="3"/>
  <c r="I26" i="3" s="1"/>
  <c r="J8" i="5" l="1"/>
  <c r="X266" i="5"/>
  <c r="D37" i="3"/>
  <c r="F26" i="3"/>
  <c r="H26" i="3"/>
  <c r="H37" i="3" s="1"/>
  <c r="D7" i="3" l="1"/>
  <c r="I7" i="3" s="1"/>
  <c r="H10" i="5"/>
  <c r="H55" i="5" s="1"/>
  <c r="R8" i="5"/>
  <c r="K2" i="21" s="1"/>
  <c r="V8" i="5"/>
  <c r="O2" i="21" s="1"/>
  <c r="P8" i="5"/>
  <c r="I2" i="21" s="1"/>
  <c r="T8" i="5"/>
  <c r="M2" i="21" s="1"/>
  <c r="U8" i="5"/>
  <c r="N2" i="21" s="1"/>
  <c r="W8" i="5"/>
  <c r="P2" i="21" s="1"/>
  <c r="N8" i="5"/>
  <c r="G2" i="21" s="1"/>
  <c r="S8" i="5"/>
  <c r="L2" i="21" s="1"/>
  <c r="Q8" i="5"/>
  <c r="J2" i="21" s="1"/>
  <c r="L8" i="5"/>
  <c r="E2" i="21" s="1"/>
  <c r="O8" i="5"/>
  <c r="H2" i="21" s="1"/>
  <c r="M8" i="5"/>
  <c r="F2" i="21" s="1"/>
  <c r="E1" i="5"/>
  <c r="B4" i="18"/>
  <c r="E9" i="3"/>
  <c r="E10" i="3"/>
  <c r="E8" i="3"/>
  <c r="E22" i="3"/>
  <c r="E31" i="3"/>
  <c r="E30" i="3"/>
  <c r="E34" i="3"/>
  <c r="G20" i="3"/>
  <c r="E21" i="3"/>
  <c r="E12" i="3"/>
  <c r="G25" i="3"/>
  <c r="E35" i="3"/>
  <c r="G24" i="3"/>
  <c r="E27" i="3"/>
  <c r="E20" i="3"/>
  <c r="E24" i="3"/>
  <c r="G23" i="3"/>
  <c r="G21" i="3"/>
  <c r="E32" i="3"/>
  <c r="I37" i="3"/>
  <c r="E28" i="3"/>
  <c r="G22" i="3"/>
  <c r="E23" i="3"/>
  <c r="E25" i="3"/>
  <c r="E29" i="3"/>
  <c r="E11" i="3"/>
  <c r="E33" i="3"/>
  <c r="E13" i="3"/>
  <c r="E26" i="3"/>
  <c r="F27" i="3"/>
  <c r="G26" i="3"/>
  <c r="F38" i="18" l="1"/>
  <c r="G38" i="18"/>
  <c r="F41" i="18"/>
  <c r="G46" i="18"/>
  <c r="F49" i="18"/>
  <c r="G54" i="18"/>
  <c r="F57" i="18"/>
  <c r="G62" i="18"/>
  <c r="F65" i="18"/>
  <c r="G70" i="18"/>
  <c r="F73" i="18"/>
  <c r="G78" i="18"/>
  <c r="F81" i="18"/>
  <c r="G86" i="18"/>
  <c r="F89" i="18"/>
  <c r="G94" i="18"/>
  <c r="F97" i="18"/>
  <c r="G102" i="18"/>
  <c r="F105" i="18"/>
  <c r="G110" i="18"/>
  <c r="F113" i="18"/>
  <c r="G118" i="18"/>
  <c r="F121" i="18"/>
  <c r="G126" i="18"/>
  <c r="G41" i="18"/>
  <c r="F44" i="18"/>
  <c r="G49" i="18"/>
  <c r="F52" i="18"/>
  <c r="G57" i="18"/>
  <c r="F60" i="18"/>
  <c r="G65" i="18"/>
  <c r="F68" i="18"/>
  <c r="G73" i="18"/>
  <c r="F76" i="18"/>
  <c r="G81" i="18"/>
  <c r="F84" i="18"/>
  <c r="G89" i="18"/>
  <c r="F92" i="18"/>
  <c r="G97" i="18"/>
  <c r="F100" i="18"/>
  <c r="G105" i="18"/>
  <c r="F108" i="18"/>
  <c r="G113" i="18"/>
  <c r="F116" i="18"/>
  <c r="G121" i="18"/>
  <c r="F124" i="18"/>
  <c r="F47" i="18"/>
  <c r="F55" i="18"/>
  <c r="F63" i="18"/>
  <c r="F71" i="18"/>
  <c r="F79" i="18"/>
  <c r="G84" i="18"/>
  <c r="G92" i="18"/>
  <c r="G100" i="18"/>
  <c r="F103" i="18"/>
  <c r="G108" i="18"/>
  <c r="F111" i="18"/>
  <c r="G116" i="18"/>
  <c r="G124" i="18"/>
  <c r="F42" i="18"/>
  <c r="G47" i="18"/>
  <c r="G55" i="18"/>
  <c r="G63" i="18"/>
  <c r="G71" i="18"/>
  <c r="G79" i="18"/>
  <c r="G87" i="18"/>
  <c r="F98" i="18"/>
  <c r="F106" i="18"/>
  <c r="G111" i="18"/>
  <c r="F122" i="18"/>
  <c r="G127" i="18"/>
  <c r="G42" i="18"/>
  <c r="F53" i="18"/>
  <c r="F61" i="18"/>
  <c r="G66" i="18"/>
  <c r="G74" i="18"/>
  <c r="F85" i="18"/>
  <c r="F93" i="18"/>
  <c r="G98" i="18"/>
  <c r="G106" i="18"/>
  <c r="G114" i="18"/>
  <c r="G122" i="18"/>
  <c r="G37" i="18"/>
  <c r="G45" i="18"/>
  <c r="G53" i="18"/>
  <c r="G61" i="18"/>
  <c r="F36" i="18"/>
  <c r="G36" i="18"/>
  <c r="F39" i="18"/>
  <c r="G44" i="18"/>
  <c r="G52" i="18"/>
  <c r="G60" i="18"/>
  <c r="G68" i="18"/>
  <c r="G76" i="18"/>
  <c r="F87" i="18"/>
  <c r="F95" i="18"/>
  <c r="F119" i="18"/>
  <c r="F127" i="18"/>
  <c r="F50" i="18"/>
  <c r="F58" i="18"/>
  <c r="F66" i="18"/>
  <c r="F74" i="18"/>
  <c r="F82" i="18"/>
  <c r="F90" i="18"/>
  <c r="G95" i="18"/>
  <c r="G103" i="18"/>
  <c r="F114" i="18"/>
  <c r="G119" i="18"/>
  <c r="F45" i="18"/>
  <c r="G50" i="18"/>
  <c r="G58" i="18"/>
  <c r="F69" i="18"/>
  <c r="F77" i="18"/>
  <c r="G82" i="18"/>
  <c r="G90" i="18"/>
  <c r="F101" i="18"/>
  <c r="F109" i="18"/>
  <c r="F117" i="18"/>
  <c r="F125" i="18"/>
  <c r="F40" i="18"/>
  <c r="F48" i="18"/>
  <c r="F56" i="18"/>
  <c r="F64" i="18"/>
  <c r="G39" i="18"/>
  <c r="F37" i="18"/>
  <c r="G72" i="18"/>
  <c r="G77" i="18"/>
  <c r="F86" i="18"/>
  <c r="F91" i="18"/>
  <c r="G104" i="18"/>
  <c r="G109" i="18"/>
  <c r="F118" i="18"/>
  <c r="F123" i="18"/>
  <c r="G80" i="18"/>
  <c r="G112" i="18"/>
  <c r="G67" i="18"/>
  <c r="G99" i="18"/>
  <c r="G91" i="18"/>
  <c r="F96" i="18"/>
  <c r="G123" i="18"/>
  <c r="F128" i="18"/>
  <c r="F110" i="18"/>
  <c r="G59" i="18"/>
  <c r="G120" i="18"/>
  <c r="G107" i="18"/>
  <c r="F51" i="18"/>
  <c r="F94" i="18"/>
  <c r="G117" i="18"/>
  <c r="G51" i="18"/>
  <c r="F43" i="18"/>
  <c r="G48" i="18"/>
  <c r="F59" i="18"/>
  <c r="G64" i="18"/>
  <c r="G69" i="18"/>
  <c r="F78" i="18"/>
  <c r="F83" i="18"/>
  <c r="G96" i="18"/>
  <c r="G101" i="18"/>
  <c r="F115" i="18"/>
  <c r="G128" i="18"/>
  <c r="F54" i="18"/>
  <c r="G83" i="18"/>
  <c r="F120" i="18"/>
  <c r="F75" i="18"/>
  <c r="G88" i="18"/>
  <c r="F102" i="18"/>
  <c r="G125" i="18"/>
  <c r="G75" i="18"/>
  <c r="G40" i="18"/>
  <c r="F67" i="18"/>
  <c r="F99" i="18"/>
  <c r="F126" i="18"/>
  <c r="F46" i="18"/>
  <c r="F72" i="18"/>
  <c r="G43" i="18"/>
  <c r="F88" i="18"/>
  <c r="G115" i="18"/>
  <c r="F70" i="18"/>
  <c r="G93" i="18"/>
  <c r="F107" i="18"/>
  <c r="F80" i="18"/>
  <c r="F112" i="18"/>
  <c r="G56" i="18"/>
  <c r="G85" i="18"/>
  <c r="F62" i="18"/>
  <c r="F104" i="18"/>
  <c r="G10" i="18"/>
  <c r="F13" i="18"/>
  <c r="G18" i="18"/>
  <c r="F21" i="18"/>
  <c r="G26" i="18"/>
  <c r="F29" i="18"/>
  <c r="G34" i="18"/>
  <c r="F8" i="18"/>
  <c r="G13" i="18"/>
  <c r="F16" i="18"/>
  <c r="G21" i="18"/>
  <c r="F24" i="18"/>
  <c r="G29" i="18"/>
  <c r="F32" i="18"/>
  <c r="G8" i="18"/>
  <c r="F11" i="18"/>
  <c r="G16" i="18"/>
  <c r="F19" i="18"/>
  <c r="G24" i="18"/>
  <c r="F27" i="18"/>
  <c r="G32" i="18"/>
  <c r="F35" i="18"/>
  <c r="G11" i="18"/>
  <c r="F14" i="18"/>
  <c r="G19" i="18"/>
  <c r="F22" i="18"/>
  <c r="G27" i="18"/>
  <c r="F30" i="18"/>
  <c r="G35" i="18"/>
  <c r="F18" i="18"/>
  <c r="F9" i="18"/>
  <c r="G14" i="18"/>
  <c r="F17" i="18"/>
  <c r="G22" i="18"/>
  <c r="F25" i="18"/>
  <c r="G30" i="18"/>
  <c r="F33" i="18"/>
  <c r="G7" i="18"/>
  <c r="G23" i="18"/>
  <c r="F26" i="18"/>
  <c r="G31" i="18"/>
  <c r="G9" i="18"/>
  <c r="F12" i="18"/>
  <c r="G17" i="18"/>
  <c r="F20" i="18"/>
  <c r="G25" i="18"/>
  <c r="F28" i="18"/>
  <c r="G33" i="18"/>
  <c r="G15" i="18"/>
  <c r="G12" i="18"/>
  <c r="F15" i="18"/>
  <c r="G20" i="18"/>
  <c r="F23" i="18"/>
  <c r="G28" i="18"/>
  <c r="F31" i="18"/>
  <c r="F7" i="18"/>
  <c r="F10" i="18"/>
  <c r="F34" i="18"/>
  <c r="V10" i="5"/>
  <c r="V55" i="5" s="1"/>
  <c r="V267" i="5" s="1"/>
  <c r="L10" i="5"/>
  <c r="L55" i="5" s="1"/>
  <c r="L267" i="5" s="1"/>
  <c r="T10" i="5"/>
  <c r="T55" i="5" s="1"/>
  <c r="T267" i="5" s="1"/>
  <c r="H7" i="3"/>
  <c r="H15" i="3" s="1"/>
  <c r="E7" i="3"/>
  <c r="E15" i="3" s="1"/>
  <c r="D15" i="3"/>
  <c r="I15" i="3" s="1"/>
  <c r="F7" i="3"/>
  <c r="G7" i="3" s="1"/>
  <c r="P10" i="5"/>
  <c r="P55" i="5" s="1"/>
  <c r="P267" i="5" s="1"/>
  <c r="R10" i="5"/>
  <c r="R55" i="5" s="1"/>
  <c r="R267" i="5" s="1"/>
  <c r="N10" i="5"/>
  <c r="N55" i="5" s="1"/>
  <c r="N267" i="5" s="1"/>
  <c r="M10" i="5"/>
  <c r="M55" i="5" s="1"/>
  <c r="M267" i="5" s="1"/>
  <c r="Q10" i="5"/>
  <c r="Q55" i="5" s="1"/>
  <c r="Q267" i="5" s="1"/>
  <c r="S10" i="5"/>
  <c r="S55" i="5" s="1"/>
  <c r="S267" i="5" s="1"/>
  <c r="O10" i="5"/>
  <c r="O55" i="5" s="1"/>
  <c r="O267" i="5" s="1"/>
  <c r="X8" i="5"/>
  <c r="W10" i="5"/>
  <c r="W55" i="5" s="1"/>
  <c r="W267" i="5" s="1"/>
  <c r="U10" i="5"/>
  <c r="U55" i="5" s="1"/>
  <c r="U267" i="5" s="1"/>
  <c r="H267" i="5"/>
  <c r="E37" i="3"/>
  <c r="F28" i="3"/>
  <c r="G27" i="3"/>
  <c r="G129" i="18" l="1"/>
  <c r="F129" i="18"/>
  <c r="F8" i="3"/>
  <c r="G8" i="3" s="1"/>
  <c r="X55" i="5"/>
  <c r="X10" i="5"/>
  <c r="G28" i="3"/>
  <c r="F29" i="3"/>
  <c r="F9" i="3" l="1"/>
  <c r="G9" i="3" s="1"/>
  <c r="G29" i="3"/>
  <c r="F30" i="3"/>
  <c r="F10" i="3" l="1"/>
  <c r="G10" i="3" s="1"/>
  <c r="G30" i="3"/>
  <c r="F31" i="3"/>
  <c r="F11" i="3" l="1"/>
  <c r="G11" i="3" s="1"/>
  <c r="F32" i="3"/>
  <c r="G31" i="3"/>
  <c r="F12" i="3" l="1"/>
  <c r="G32" i="3"/>
  <c r="F33" i="3"/>
  <c r="F13" i="3"/>
  <c r="G13" i="3" s="1"/>
  <c r="G12" i="3"/>
  <c r="F34" i="3" l="1"/>
  <c r="G33" i="3"/>
  <c r="F35" i="3" l="1"/>
  <c r="G35" i="3" s="1"/>
  <c r="G34" i="3"/>
</calcChain>
</file>

<file path=xl/sharedStrings.xml><?xml version="1.0" encoding="utf-8"?>
<sst xmlns="http://schemas.openxmlformats.org/spreadsheetml/2006/main" count="2041" uniqueCount="845">
  <si>
    <t>Comments</t>
  </si>
  <si>
    <t>Total</t>
  </si>
  <si>
    <t>Operating Expenses</t>
  </si>
  <si>
    <t>Cumulative Total</t>
  </si>
  <si>
    <t>Cumulative %</t>
  </si>
  <si>
    <t>Monthly/unit
(average)</t>
  </si>
  <si>
    <t>% of Budget</t>
  </si>
  <si>
    <t>Increase (Decrease)</t>
  </si>
  <si>
    <t>Association Name</t>
  </si>
  <si>
    <t>Constant</t>
  </si>
  <si>
    <t>Value</t>
  </si>
  <si>
    <t>Number of Units</t>
  </si>
  <si>
    <t>Budget Year</t>
  </si>
  <si>
    <t>Executive Summary</t>
  </si>
  <si>
    <t>Replacement Reserve Expenses</t>
  </si>
  <si>
    <t xml:space="preserve">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</si>
  <si>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</si>
  <si>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</si>
  <si>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</si>
  <si>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</si>
  <si>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</si>
  <si>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</si>
  <si>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</si>
  <si>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</si>
  <si>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</si>
  <si>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</si>
  <si>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</si>
  <si>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</si>
  <si>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Operating Accounts</t>
  </si>
  <si>
    <t>Income Accounts</t>
  </si>
  <si>
    <t>Apportioned Services Income</t>
  </si>
  <si>
    <t>Income Accounts Total</t>
  </si>
  <si>
    <t>Expense Accounts</t>
  </si>
  <si>
    <t>Administrative</t>
  </si>
  <si>
    <t>Professional Services</t>
  </si>
  <si>
    <t>Operations</t>
  </si>
  <si>
    <t>Utilities</t>
  </si>
  <si>
    <t>Taxes</t>
  </si>
  <si>
    <t>Committees</t>
  </si>
  <si>
    <t>Building Maintenance</t>
  </si>
  <si>
    <t>Site / Amenities Maintenance</t>
  </si>
  <si>
    <t>Grounds Maintenance</t>
  </si>
  <si>
    <t>Transfers</t>
  </si>
  <si>
    <t>Expense Accounts Total</t>
  </si>
  <si>
    <t>Operating Accounts Net</t>
  </si>
  <si>
    <t>Replacement Fund Transfers</t>
  </si>
  <si>
    <t>Replacement Fund Expenses</t>
  </si>
  <si>
    <t>Reserve Accounts Net</t>
  </si>
  <si>
    <t>Contingency</t>
  </si>
  <si>
    <t>42150-00 - Fees, Delinquent</t>
  </si>
  <si>
    <t>50350-00 - Printing &amp; Reproduction</t>
  </si>
  <si>
    <t>50400-00 - Office Supplies</t>
  </si>
  <si>
    <t>50600-00 - Dues &amp; Subscriptions</t>
  </si>
  <si>
    <t>50950-00 - Administrative, Other</t>
  </si>
  <si>
    <t>60200-00 - Roof Maintenance</t>
  </si>
  <si>
    <t>60250-00 - Gutter Cleaning &amp; Maintenance</t>
  </si>
  <si>
    <t>68050-00 - Landscape Maintenance, Contract</t>
  </si>
  <si>
    <t>90200-00 - Transfers to Replacement Reserve</t>
  </si>
  <si>
    <t>56200-00 - Water</t>
  </si>
  <si>
    <t>68100-00 - Landscape Maintenance, Other</t>
  </si>
  <si>
    <t>GL Account</t>
  </si>
  <si>
    <t>50300-00 - Postage</t>
  </si>
  <si>
    <t>50700-00 - Web Site (Community)</t>
  </si>
  <si>
    <t>Income</t>
  </si>
  <si>
    <t>Assessments</t>
  </si>
  <si>
    <t>Transfers Income</t>
  </si>
  <si>
    <t>Other Member Fees</t>
  </si>
  <si>
    <t>42450-00 - Fees, Parking Permit</t>
  </si>
  <si>
    <t>42600-00 - Fees, Lost Key or Other Access Device</t>
  </si>
  <si>
    <t>Non-Member Income</t>
  </si>
  <si>
    <t>48350-00 - Rental Income</t>
  </si>
  <si>
    <t>50660-00 - Internet Domain Hosting</t>
  </si>
  <si>
    <t>50800-00 - Interest Payments</t>
  </si>
  <si>
    <t>Fire Protection</t>
  </si>
  <si>
    <t>55100-00 - Fire Inspection</t>
  </si>
  <si>
    <t>55400-00 - Fire Service Calls</t>
  </si>
  <si>
    <t>Owned Units/Lots</t>
  </si>
  <si>
    <t>57000-00 - Owned Units, Assessments</t>
  </si>
  <si>
    <t>57100-00 - Owned Units, Misc Expenses</t>
  </si>
  <si>
    <t>57200-00 - Owned Units, Lease Expenses</t>
  </si>
  <si>
    <t>56100-00 - Gas</t>
  </si>
  <si>
    <t>56150-00 - Electricity</t>
  </si>
  <si>
    <t>56300-00 - Metro Sewer</t>
  </si>
  <si>
    <t>56350-00 - Trash Removal</t>
  </si>
  <si>
    <t>56550-00 - Telephone</t>
  </si>
  <si>
    <t>60600-00 - Janitorial Service</t>
  </si>
  <si>
    <t>60650-00 - Door/Gate Maintenance</t>
  </si>
  <si>
    <t>60750-00 - Elevator Maintenance</t>
  </si>
  <si>
    <t>50850-00 - Education, Board</t>
  </si>
  <si>
    <t>52000-40 - Management - Insurance</t>
  </si>
  <si>
    <t>52150-00 - Attorney Fees</t>
  </si>
  <si>
    <t>58100-00 - Property Taxes</t>
  </si>
  <si>
    <t>60050-00 - Plumbing Maintenance</t>
  </si>
  <si>
    <t>60100-00 - Electrical Maintenance</t>
  </si>
  <si>
    <t>60350-00 - Pressure Washing</t>
  </si>
  <si>
    <t>60400-00 - Painting Maintenance</t>
  </si>
  <si>
    <t>60550-00 - Dryer Vent Cleaning</t>
  </si>
  <si>
    <t>60700-00 - Deck Maintenance/Repair</t>
  </si>
  <si>
    <t>Notes</t>
  </si>
  <si>
    <t>40100-00 - Assessments, Member, Special</t>
  </si>
  <si>
    <t>50450-00 - Storage</t>
  </si>
  <si>
    <t>50500-00 - Annual Meeting</t>
  </si>
  <si>
    <t>52000-20 - Management - Meetings</t>
  </si>
  <si>
    <t>52000-45 - Management - Planning</t>
  </si>
  <si>
    <t>52900-00 - Professional Services, Other</t>
  </si>
  <si>
    <t>53000-00 - Gross Wages Expense</t>
  </si>
  <si>
    <t>53025-00 - Payroll Taxes</t>
  </si>
  <si>
    <t>53050-00 - Federal FICA Expense</t>
  </si>
  <si>
    <t>53100-00 - Federal FUTA Expense</t>
  </si>
  <si>
    <t>53150-00 - WA SUI Expense</t>
  </si>
  <si>
    <t>53200-00 - WA Workers Comp Expense</t>
  </si>
  <si>
    <t>55300-00 - Fire Extinguisher Service</t>
  </si>
  <si>
    <t>56250-00 - Sewer</t>
  </si>
  <si>
    <t>60500-00 - Chimney Inspection/Cleaning</t>
  </si>
  <si>
    <t>68250-00 - Landscape, Improvements</t>
  </si>
  <si>
    <t>68350-00 - Fence Maintenance</t>
  </si>
  <si>
    <t>68400-00 - Drainage Repair / Maintenance</t>
  </si>
  <si>
    <t>68550-00 - Playground</t>
  </si>
  <si>
    <t>74250-00 - Clubhouse, Maint &amp; Repairs</t>
  </si>
  <si>
    <t>76100-00 - Retention Pond Maintenance</t>
  </si>
  <si>
    <t>76200-00 - Signage</t>
  </si>
  <si>
    <t>76300-00 - Snow Removal</t>
  </si>
  <si>
    <t>76350-00 - Monument Maintenance</t>
  </si>
  <si>
    <t>76400-00 - Lighting Maintenance</t>
  </si>
  <si>
    <t>76450-00 - Hardscape Maintenance</t>
  </si>
  <si>
    <t>90300-00 - Reserve Loan Payments</t>
  </si>
  <si>
    <t>99100-00 - Contingency</t>
  </si>
  <si>
    <t>42250-00 - Fees, Bank Returns</t>
  </si>
  <si>
    <t>50250-00 - Bank Charges</t>
  </si>
  <si>
    <t>90150-00 - Transfers to Project Fund</t>
  </si>
  <si>
    <t>On-Site Manager</t>
  </si>
  <si>
    <t>Legal, Collections, Management, Accounting, Reserve Study</t>
  </si>
  <si>
    <t>54200-00 - Insurance, Fidelity</t>
  </si>
  <si>
    <t>47800-00 - Chimney Inspection &amp; Cleaning</t>
  </si>
  <si>
    <t>60150-00 - HVAC Service</t>
  </si>
  <si>
    <t>Overall Building Maintenance</t>
  </si>
  <si>
    <t>Insured Loss/Restoration Repair</t>
  </si>
  <si>
    <t>Notes:</t>
  </si>
  <si>
    <t>Cost Center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</si>
  <si>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</si>
  <si>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</si>
  <si>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</si>
  <si>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</si>
  <si>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</si>
  <si>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</si>
  <si>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</si>
  <si>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</si>
  <si>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</si>
  <si>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</si>
  <si>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</si>
  <si>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</si>
  <si>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Budget Total</t>
  </si>
  <si>
    <t>Account # - Description</t>
  </si>
  <si>
    <t>56210-00 - Water, Irrigation</t>
  </si>
  <si>
    <t>47600-00 - Water Charges</t>
  </si>
  <si>
    <t>52000-35 - Management - Maintenance</t>
  </si>
  <si>
    <t>42700-00 - Fees, Transfer fee</t>
  </si>
  <si>
    <t>54400-00 - Bad Debt</t>
  </si>
  <si>
    <t>54400-99 - Bad Debt Recovery</t>
  </si>
  <si>
    <t>56400-00 - Cable TV</t>
  </si>
  <si>
    <t>Clubhouse</t>
  </si>
  <si>
    <t>74350-00 - Clubhouse, Cleaning</t>
  </si>
  <si>
    <t>74400-00 - Clubhouse, Cleaning Supplies</t>
  </si>
  <si>
    <t>Pool Maintenance</t>
  </si>
  <si>
    <t>72100-00 - Pool, Maintenance Supplies</t>
  </si>
  <si>
    <t>76150-00 - Vandalism</t>
  </si>
  <si>
    <t>68150-00 - Landscape, Bark / Mulch</t>
  </si>
  <si>
    <t>77300-00 - Amenities, Security</t>
  </si>
  <si>
    <t>Insured Loss</t>
  </si>
  <si>
    <t>79100-00 - Insured Restoration/Repair</t>
  </si>
  <si>
    <t>79100-01 - Insured Restoration/Repair, Contra</t>
  </si>
  <si>
    <t>42300-00 - Interest Charges</t>
  </si>
  <si>
    <t>42350-00 - Fines Collected</t>
  </si>
  <si>
    <t>54350-00 - Insurance, Deductible</t>
  </si>
  <si>
    <t>59200-00 - Architectural Control Committee</t>
  </si>
  <si>
    <t>Owner Responsibility</t>
  </si>
  <si>
    <t>79150-00 - Maintenance/Repair - Owner Responsibility</t>
  </si>
  <si>
    <t>79150-01 - Maintenance/Repair - Charged to Owner</t>
  </si>
  <si>
    <t>47150-00 - Dryer Vent Cleaning</t>
  </si>
  <si>
    <t>42800-00 - Fee, Work Party Non-Participation</t>
  </si>
  <si>
    <t>42900-00 - Service Charges, Other</t>
  </si>
  <si>
    <t>52150-01 - Attorney Fees, Contra</t>
  </si>
  <si>
    <t>52350-00 - Engineering Fees</t>
  </si>
  <si>
    <t>42200-00 - Fees, Collection</t>
  </si>
  <si>
    <t>48300-00 - Vending Fees</t>
  </si>
  <si>
    <t>48250-00 - Other Income, Litigation settlement</t>
  </si>
  <si>
    <t>68200-00 - Landscape, Seasonal Color</t>
  </si>
  <si>
    <t>54450-00 - Master Association Assessments</t>
  </si>
  <si>
    <t>52450-00 - Litigation expenses</t>
  </si>
  <si>
    <t>52500-00 - Investment Advisor Fees</t>
  </si>
  <si>
    <t>47500-00 - Electric Charges</t>
  </si>
  <si>
    <t>56950-00 - Utilities, Other</t>
  </si>
  <si>
    <t>42400-00 - Fees, Architectural Review</t>
  </si>
  <si>
    <t>42650-00 - Fees, Resale/Refinance Documentation</t>
  </si>
  <si>
    <t>47100-00 - Gutter Cleaning Fees</t>
  </si>
  <si>
    <t>47200-00 - Window Washing Fees</t>
  </si>
  <si>
    <t>47400-00 - Natural Gas Charges</t>
  </si>
  <si>
    <t>47700-00 - Sewer Charges</t>
  </si>
  <si>
    <t>48990-00 - Surplus/Deficit from Prior Year</t>
  </si>
  <si>
    <t>50900-00 - Education, Owner</t>
  </si>
  <si>
    <t>50920-00 - Charitable Donations</t>
  </si>
  <si>
    <t>52000-25 - Management - Compliance</t>
  </si>
  <si>
    <t>52000-30 - Management - Architectural</t>
  </si>
  <si>
    <t>52400-00 - Arborist</t>
  </si>
  <si>
    <t>54050-00 - Security</t>
  </si>
  <si>
    <t>54100-00 - Security Alarm Monitoring</t>
  </si>
  <si>
    <t>54300-00 - Insurance, Flood</t>
  </si>
  <si>
    <t>54900-00 - Operations, Other</t>
  </si>
  <si>
    <t>59100-00 - Finance Committee</t>
  </si>
  <si>
    <t>59100-05 - Communications Committee</t>
  </si>
  <si>
    <t>59150-00 - Grounds Committee</t>
  </si>
  <si>
    <t>59250-00 - Community Relations Committee</t>
  </si>
  <si>
    <t>59400-00 - Playground Committee</t>
  </si>
  <si>
    <t>59900-00 - Committees, Other</t>
  </si>
  <si>
    <t>60900-01 - Building/Structure Maintenance, Contra</t>
  </si>
  <si>
    <t>68450-00 - Lake Maintenance</t>
  </si>
  <si>
    <t>68500-00 - Nature Maintenance</t>
  </si>
  <si>
    <t>68600-00 - Waterfall</t>
  </si>
  <si>
    <t>68650-00 - Wetlands</t>
  </si>
  <si>
    <t>72050-00 - Pool, Maintenance Contract</t>
  </si>
  <si>
    <t>72150-00 - Pool, Maintenance, Other</t>
  </si>
  <si>
    <t>72300-00 - Pool, Telephone</t>
  </si>
  <si>
    <t>72350-00 - Pool, Water &amp; Sewer</t>
  </si>
  <si>
    <t>72400-00 - Pool, Electricity</t>
  </si>
  <si>
    <t>72450-00 - Pool, Gas</t>
  </si>
  <si>
    <t>72500-00 - Pool, Furniture</t>
  </si>
  <si>
    <t>74050-00 - Clubhouse, Rental Management</t>
  </si>
  <si>
    <t>74100-00 - Clubhouse, Telephone</t>
  </si>
  <si>
    <t>74150-00 - Clubhouse, Water</t>
  </si>
  <si>
    <t>74200-00 - Clubhouse, Electricity</t>
  </si>
  <si>
    <t>74300-00 - Clubhouse, Security</t>
  </si>
  <si>
    <t>76500-00 - Trails Maintenance</t>
  </si>
  <si>
    <t>77100-00 - Amenities, Water &amp; Sewer</t>
  </si>
  <si>
    <t>77200-00 - Amenities, Gas</t>
  </si>
  <si>
    <t>77250-00 - Amenities, Electric</t>
  </si>
  <si>
    <t>90100-00 - Transfers to Insurance Reserve</t>
  </si>
  <si>
    <t>Miscellaneous</t>
  </si>
  <si>
    <t>24200-00 - Notes Payable</t>
  </si>
  <si>
    <t>Wages, Taxes, Medical</t>
  </si>
  <si>
    <t>Insurance, Security, Bad Debt, Master Assessments</t>
  </si>
  <si>
    <t>Fire Inspection/Extinguisher Service and Monitoring</t>
  </si>
  <si>
    <t>Water, Electricity, Sewer, Phone, Trash, Internet</t>
  </si>
  <si>
    <t>Assessments, Lease Exp &amp; Misc Exp</t>
  </si>
  <si>
    <t>Committee Budgets</t>
  </si>
  <si>
    <t>Landscaping, Irrigation Maint, Pest Control</t>
  </si>
  <si>
    <t>Snow Removal, Signage, Pond &amp; Trail Maintenance</t>
  </si>
  <si>
    <t>Maint/Repair Charged to Owners</t>
  </si>
  <si>
    <t>Transfers to Reserve Accounts &amp; Project Funds, Notes Payable</t>
  </si>
  <si>
    <t>Member Assessments</t>
  </si>
  <si>
    <t>Member Special Assessments</t>
  </si>
  <si>
    <t>Developer Assessments</t>
  </si>
  <si>
    <t>Apportioned Utility &amp; Cleaning fees, etc Paid by Members</t>
  </si>
  <si>
    <t>Owned Unit Rental &amp; Vending, etc.</t>
  </si>
  <si>
    <t>Regular Assessments</t>
  </si>
  <si>
    <t>Special Assessments</t>
  </si>
  <si>
    <t>Transfers to Operating Account</t>
  </si>
  <si>
    <t>Warning:  This spreadsheet is protected by US Copyright law and International Treaties.  Unauthorized reproduction, use or distribution of this spreadsheet, or any porition of it,</t>
  </si>
  <si>
    <t xml:space="preserve">may result in severe civil and criminal penalties, and will be prosecuted to the maximum extent possible under the law. </t>
  </si>
  <si>
    <t>52000-08 - Management Fees, Other</t>
  </si>
  <si>
    <t>52000-99 - Management Fees, Contra</t>
  </si>
  <si>
    <t>42550-00 - Fees, Social Event</t>
  </si>
  <si>
    <t>42700-01 - Fees, Transfer fee, contra</t>
  </si>
  <si>
    <t>44200-00 - Working Capital Contribution, Owner</t>
  </si>
  <si>
    <t>47300-00 - Garbage Collecton Fees</t>
  </si>
  <si>
    <t>47900-00 - Laundry Income</t>
  </si>
  <si>
    <t>53250-00 - Manager Employee Benefits</t>
  </si>
  <si>
    <t>53300-00 - Manager Unit Assessments</t>
  </si>
  <si>
    <t>50750-00 - Social Activity &amp; Events</t>
  </si>
  <si>
    <t>60800-00 - Pest Control</t>
  </si>
  <si>
    <t>60950-00 - General Maintenance</t>
  </si>
  <si>
    <t>72200-00 - Pool, Permits</t>
  </si>
  <si>
    <t>60850-00 - Maintenance Supplies</t>
  </si>
  <si>
    <t>52200-00 - Collections</t>
  </si>
  <si>
    <t>52300-00 - Reserve Study Fees</t>
  </si>
  <si>
    <t>58200-00 - Federal Income Taxes</t>
  </si>
  <si>
    <t>52200-20 - Collections, Collection Agent</t>
  </si>
  <si>
    <t>Mo. Remaining</t>
  </si>
  <si>
    <t>68300-00 - Landscape, Irrigation Maintenance</t>
  </si>
  <si>
    <t>55200-00 - Fire Alarm Monitoring</t>
  </si>
  <si>
    <t>Total Prior Year Projected Actual Expense</t>
  </si>
  <si>
    <t>68320-00 - Landscape, Backflow Testing</t>
  </si>
  <si>
    <t>42500-00 - Fees, Cabana Rental</t>
  </si>
  <si>
    <t>Administrative Expenses</t>
  </si>
  <si>
    <t>Transfers Expense</t>
  </si>
  <si>
    <t xml:space="preserve">  52150-00 - Attorney Fees</t>
  </si>
  <si>
    <t xml:space="preserve">  52300-00 - Reserve Study Fees</t>
  </si>
  <si>
    <t xml:space="preserve">  56150-00 - Electricity</t>
  </si>
  <si>
    <t xml:space="preserve">  56200-00 - Water</t>
  </si>
  <si>
    <t xml:space="preserve">  60900-00 - Building/Structure Maintenance</t>
  </si>
  <si>
    <t xml:space="preserve">  68050-00 - Landscape Maintenance, Contract</t>
  </si>
  <si>
    <t xml:space="preserve">  90200-00 - Transfers to Replacement Reserve</t>
  </si>
  <si>
    <t>60900-00 - Building/Structure Maintenance</t>
  </si>
  <si>
    <t>52200-10 - Collection, Attorney</t>
  </si>
  <si>
    <t xml:space="preserve">  52000-99 - Management Fees, Contra</t>
  </si>
  <si>
    <t xml:space="preserve">  52100-00 - Audit and/or Tax Return</t>
  </si>
  <si>
    <t xml:space="preserve">  52200-00 - Collections</t>
  </si>
  <si>
    <t xml:space="preserve">  55100-00 - Fire Inspection</t>
  </si>
  <si>
    <t xml:space="preserve">  55200-00 - Fire Alarm Monitoring</t>
  </si>
  <si>
    <t xml:space="preserve">  55400-00 - Fire Service Calls</t>
  </si>
  <si>
    <t xml:space="preserve">  56210-00 - Water, Irrigation</t>
  </si>
  <si>
    <t xml:space="preserve">  56250-00 - Sewer</t>
  </si>
  <si>
    <t xml:space="preserve">  56300-00 - Metro Sewer</t>
  </si>
  <si>
    <t xml:space="preserve">  60250-00 - Gutter Cleaning &amp; Maintenance</t>
  </si>
  <si>
    <t xml:space="preserve">  60350-00 - Pressure Washing</t>
  </si>
  <si>
    <t xml:space="preserve">  60550-00 - Dryer Vent Cleaning</t>
  </si>
  <si>
    <t xml:space="preserve">  60700-00 - Deck Maintenance/Repair</t>
  </si>
  <si>
    <t xml:space="preserve">  60800-00 - Pest Control</t>
  </si>
  <si>
    <t xml:space="preserve">  68250-00 - Landscape, Improvements</t>
  </si>
  <si>
    <t xml:space="preserve">  68300-00 - Landscape, Irrigation Maintenance</t>
  </si>
  <si>
    <t xml:space="preserve">  68350-00 - Fence Maintenance</t>
  </si>
  <si>
    <t xml:space="preserve">  90100-00 - Transfers to Insurance Reserve</t>
  </si>
  <si>
    <t xml:space="preserve">  99100-00 - Contingency</t>
  </si>
  <si>
    <t xml:space="preserve">  40000-00 - Assessments, Member</t>
  </si>
  <si>
    <t xml:space="preserve">  50300-00 - Postage</t>
  </si>
  <si>
    <t xml:space="preserve">  50350-00 - Printing &amp; Reproduction</t>
  </si>
  <si>
    <t xml:space="preserve">  50750-00 - Social Activity &amp; Events</t>
  </si>
  <si>
    <t xml:space="preserve">  50950-00 - Administrative, Other</t>
  </si>
  <si>
    <t xml:space="preserve">  40200-99 - Assessments, Developer</t>
  </si>
  <si>
    <t>52100-00 - Audit and/or Tax Return</t>
  </si>
  <si>
    <t xml:space="preserve">  42050-00 - Fees, Initiation</t>
  </si>
  <si>
    <t>40000-00 - Assessments, Member</t>
  </si>
  <si>
    <t>40200-99 - Assessments, Developer</t>
  </si>
  <si>
    <t>42050-00 - Fees, Initiation</t>
  </si>
  <si>
    <t xml:space="preserve">  42150-00 - Fees, Delinquent</t>
  </si>
  <si>
    <t xml:space="preserve">  42200-00 - Fees, Collection</t>
  </si>
  <si>
    <t xml:space="preserve">  42250-00 - Fees, Bank Returns</t>
  </si>
  <si>
    <t xml:space="preserve">  42300-00 - Interest Charges</t>
  </si>
  <si>
    <t xml:space="preserve">  42350-00 - Fines Collected</t>
  </si>
  <si>
    <t xml:space="preserve">  42400-00 - Fees, Architectural Review</t>
  </si>
  <si>
    <t xml:space="preserve">  42450-00 - Fees, Parking Permit</t>
  </si>
  <si>
    <t xml:space="preserve">  42500-00 - Fees, Cabana Rental</t>
  </si>
  <si>
    <t xml:space="preserve">  42550-00 - Fees, Social Event</t>
  </si>
  <si>
    <t xml:space="preserve">  42600-00 - Fees, Lost Key or Other Access Device</t>
  </si>
  <si>
    <t xml:space="preserve">  50250-00 - Bank Charges</t>
  </si>
  <si>
    <t xml:space="preserve">  50400-00 - Office Supplies</t>
  </si>
  <si>
    <t xml:space="preserve">  50450-00 - Storage</t>
  </si>
  <si>
    <t xml:space="preserve">  50500-00 - Annual Meeting</t>
  </si>
  <si>
    <t xml:space="preserve">  50600-00 - Dues &amp; Subscriptions</t>
  </si>
  <si>
    <t xml:space="preserve">  50660-00 - Internet Domain Hosting</t>
  </si>
  <si>
    <t xml:space="preserve">  50700-00 - Web Site (Community)</t>
  </si>
  <si>
    <t xml:space="preserve">  50800-00 - Interest Payments</t>
  </si>
  <si>
    <t xml:space="preserve">  50850-00 - Education, Board</t>
  </si>
  <si>
    <t xml:space="preserve">  50900-00 - Education, Owner</t>
  </si>
  <si>
    <t xml:space="preserve">  50920-00 - Charitable Donations</t>
  </si>
  <si>
    <t xml:space="preserve">  52000-00 - Community Management Fees</t>
  </si>
  <si>
    <t xml:space="preserve">  52000-08 - Management Fees, Other</t>
  </si>
  <si>
    <t xml:space="preserve">  52000-30 - Management - Architectural</t>
  </si>
  <si>
    <t xml:space="preserve">  52000-35 - Management - Maintenance</t>
  </si>
  <si>
    <t xml:space="preserve">  52000-40 - Management - Insurance</t>
  </si>
  <si>
    <t xml:space="preserve">  52000-45 - Management - Planning</t>
  </si>
  <si>
    <t xml:space="preserve">  52150-01 - Attorney Fees, Contra</t>
  </si>
  <si>
    <t xml:space="preserve">  52350-00 - Engineering Fees</t>
  </si>
  <si>
    <t xml:space="preserve">  52400-00 - Arborist</t>
  </si>
  <si>
    <t xml:space="preserve">  52450-00 - Litigation expenses</t>
  </si>
  <si>
    <t xml:space="preserve">  52500-00 - Investment Advisor Fees</t>
  </si>
  <si>
    <t xml:space="preserve">  52900-00 - Professional Services, Other</t>
  </si>
  <si>
    <t xml:space="preserve">  53000-00 - Gross Wages Expense</t>
  </si>
  <si>
    <t xml:space="preserve">  53025-00 - Payroll Taxes</t>
  </si>
  <si>
    <t xml:space="preserve">  53050-00 - Federal FICA Expense</t>
  </si>
  <si>
    <t xml:space="preserve">  53100-00 - Federal FUTA Expense</t>
  </si>
  <si>
    <t xml:space="preserve">  53150-00 - WA SUI Expense</t>
  </si>
  <si>
    <t xml:space="preserve">  53200-00 - WA Workers Comp Expense</t>
  </si>
  <si>
    <t xml:space="preserve">  53250-00 - Manager Employee Benefits</t>
  </si>
  <si>
    <t xml:space="preserve">  53300-00 - Manager Unit Assessments</t>
  </si>
  <si>
    <t xml:space="preserve">  54050-00 - Security</t>
  </si>
  <si>
    <t xml:space="preserve">  54100-00 - Security Alarm Monitoring</t>
  </si>
  <si>
    <t xml:space="preserve">  54200-00 - Insurance, Fidelity</t>
  </si>
  <si>
    <t xml:space="preserve">  54300-00 - Insurance, Flood</t>
  </si>
  <si>
    <t xml:space="preserve">  54350-00 - Insurance, Deductible</t>
  </si>
  <si>
    <t xml:space="preserve">  54400-00 - Bad Debt</t>
  </si>
  <si>
    <t xml:space="preserve">  54400-99 - Bad Debt Recovery</t>
  </si>
  <si>
    <t xml:space="preserve">  54450-00 - Master Association Assessments</t>
  </si>
  <si>
    <t xml:space="preserve">  54900-00 - Operations, Other</t>
  </si>
  <si>
    <t xml:space="preserve">  55300-00 - Fire Extinguisher Service</t>
  </si>
  <si>
    <t xml:space="preserve">  56100-00 - Gas</t>
  </si>
  <si>
    <t xml:space="preserve">  56350-00 - Trash Removal</t>
  </si>
  <si>
    <t xml:space="preserve">  56400-00 - Cable TV</t>
  </si>
  <si>
    <t xml:space="preserve">  56550-00 - Telephone</t>
  </si>
  <si>
    <t xml:space="preserve">  56950-00 - Utilities, Other</t>
  </si>
  <si>
    <t xml:space="preserve">  57000-00 - Owned Units, Assessments</t>
  </si>
  <si>
    <t xml:space="preserve">  57100-00 - Owned Units, Misc Expenses</t>
  </si>
  <si>
    <t xml:space="preserve">  57200-00 - Owned Units, Lease Expenses</t>
  </si>
  <si>
    <t xml:space="preserve">  58100-00 - Property Taxes</t>
  </si>
  <si>
    <t xml:space="preserve">  58200-00 - Federal Income Taxes</t>
  </si>
  <si>
    <t xml:space="preserve">  60050-00 - Plumbing Maintenance</t>
  </si>
  <si>
    <t xml:space="preserve">  60100-00 - Electrical Maintenance</t>
  </si>
  <si>
    <t xml:space="preserve">  60150-00 - HVAC Service</t>
  </si>
  <si>
    <t xml:space="preserve">  60200-00 - Roof Maintenance</t>
  </si>
  <si>
    <t xml:space="preserve">  60400-00 - Painting Maintenance</t>
  </si>
  <si>
    <t xml:space="preserve">  60500-00 - Chimney Inspection/Cleaning</t>
  </si>
  <si>
    <t xml:space="preserve">  60600-00 - Janitorial Service</t>
  </si>
  <si>
    <t xml:space="preserve">  60650-00 - Door/Gate Maintenance</t>
  </si>
  <si>
    <t xml:space="preserve">  60750-00 - Elevator Maintenance</t>
  </si>
  <si>
    <t xml:space="preserve">  60850-00 - Maintenance Supplies</t>
  </si>
  <si>
    <t xml:space="preserve">  60900-01 - Building/Structure Maintenance, Contra</t>
  </si>
  <si>
    <t xml:space="preserve">  60950-00 - General Maintenance</t>
  </si>
  <si>
    <t xml:space="preserve">  68100-00 - Landscape Maintenance, Other</t>
  </si>
  <si>
    <t xml:space="preserve">  68150-00 - Landscape, Bark / Mulch</t>
  </si>
  <si>
    <t xml:space="preserve">  68200-00 - Landscape, Seasonal Color</t>
  </si>
  <si>
    <t xml:space="preserve">  68320-00 - Landscape, Backflow Testing</t>
  </si>
  <si>
    <t xml:space="preserve">  68400-00 - Drainage Repair / Maintenance</t>
  </si>
  <si>
    <t xml:space="preserve">  68450-00 - Lake Maintenance</t>
  </si>
  <si>
    <t xml:space="preserve">  68500-00 - Nature Maintenance</t>
  </si>
  <si>
    <t xml:space="preserve">  68550-00 - Playground</t>
  </si>
  <si>
    <t xml:space="preserve">  68600-00 - Waterfall</t>
  </si>
  <si>
    <t xml:space="preserve">  68650-00 - Wetlands</t>
  </si>
  <si>
    <t xml:space="preserve">  72050-00 - Pool, Maintenance Contract</t>
  </si>
  <si>
    <t xml:space="preserve">  72100-00 - Pool, Maintenance Supplies</t>
  </si>
  <si>
    <t xml:space="preserve">  72150-00 - Pool, Maintenance, Other</t>
  </si>
  <si>
    <t xml:space="preserve">  72200-00 - Pool, Permits</t>
  </si>
  <si>
    <t xml:space="preserve">  72300-00 - Pool, Telephone</t>
  </si>
  <si>
    <t xml:space="preserve">  72350-00 - Pool, Water &amp; Sewer</t>
  </si>
  <si>
    <t xml:space="preserve">  72400-00 - Pool, Electricity</t>
  </si>
  <si>
    <t xml:space="preserve">  72450-00 - Pool, Gas</t>
  </si>
  <si>
    <t xml:space="preserve">  72500-00 - Pool, Furniture</t>
  </si>
  <si>
    <t xml:space="preserve">  74050-00 - Clubhouse, Rental Management</t>
  </si>
  <si>
    <t xml:space="preserve">  74100-00 - Clubhouse, Telephone</t>
  </si>
  <si>
    <t xml:space="preserve">  74150-00 - Clubhouse, Water</t>
  </si>
  <si>
    <t xml:space="preserve">  74200-00 - Clubhouse, Electricity</t>
  </si>
  <si>
    <t xml:space="preserve">  74250-00 - Clubhouse, Maint &amp; Repairs</t>
  </si>
  <si>
    <t xml:space="preserve">  74300-00 - Clubhouse, Security</t>
  </si>
  <si>
    <t xml:space="preserve">  74350-00 - Clubhouse, Cleaning</t>
  </si>
  <si>
    <t xml:space="preserve">  74400-00 - Clubhouse, Cleaning Supplies</t>
  </si>
  <si>
    <t xml:space="preserve">  76100-00 - Retention Pond Maintenance</t>
  </si>
  <si>
    <t xml:space="preserve">  76150-00 - Vandalism</t>
  </si>
  <si>
    <t xml:space="preserve">  76200-00 - Signage</t>
  </si>
  <si>
    <t xml:space="preserve">  76300-00 - Snow Removal</t>
  </si>
  <si>
    <t xml:space="preserve">  76350-00 - Monument Maintenance</t>
  </si>
  <si>
    <t xml:space="preserve">  76400-00 - Lighting Maintenance</t>
  </si>
  <si>
    <t xml:space="preserve">  76450-00 - Hardscape Maintenance</t>
  </si>
  <si>
    <t xml:space="preserve">  76500-00 - Trails Maintenance</t>
  </si>
  <si>
    <t xml:space="preserve">  77100-00 - Amenities, Water &amp; Sewer</t>
  </si>
  <si>
    <t xml:space="preserve">  77200-00 - Amenities, Gas</t>
  </si>
  <si>
    <t xml:space="preserve">  77250-00 - Amenities, Electric</t>
  </si>
  <si>
    <t xml:space="preserve">  77300-00 - Amenities, Security</t>
  </si>
  <si>
    <t xml:space="preserve">  79100-00 - Insured Restoration/Repair</t>
  </si>
  <si>
    <t xml:space="preserve">  79100-01 - Insured Restoration/Repair, Contra</t>
  </si>
  <si>
    <t xml:space="preserve">  79150-00 - Maintenance/Repair - Owner Responsibility</t>
  </si>
  <si>
    <t xml:space="preserve">  79150-01 - Maintenance/Repair - Charged to Owner</t>
  </si>
  <si>
    <t xml:space="preserve">  24200-00 - Notes Payable</t>
  </si>
  <si>
    <t xml:space="preserve">  90300-00 - Reserve Loan Payments</t>
  </si>
  <si>
    <t xml:space="preserve">  90150-00 - Transfers to Project Fund</t>
  </si>
  <si>
    <t xml:space="preserve">  40100-00 - Assessments, Member, Special</t>
  </si>
  <si>
    <t xml:space="preserve">  42650-00 - Fees, Resale/Refinance Documentation</t>
  </si>
  <si>
    <t xml:space="preserve">  42700-00 - Fees, Transfer fee</t>
  </si>
  <si>
    <t xml:space="preserve">  42700-01 - Fees, Transfer fee, contra</t>
  </si>
  <si>
    <t xml:space="preserve">  42800-00 - Fee, Work Party Non-Participation</t>
  </si>
  <si>
    <t xml:space="preserve">  42900-00 - Service Charges, Other</t>
  </si>
  <si>
    <t xml:space="preserve">  44200-00 - Working Capital Contribution, Owner</t>
  </si>
  <si>
    <t xml:space="preserve">  47100-00 - Gutter Cleaning Fees</t>
  </si>
  <si>
    <t xml:space="preserve">  48250-00 - Other Income, Litigation settlement</t>
  </si>
  <si>
    <t xml:space="preserve">  48300-00 - Vending Fees</t>
  </si>
  <si>
    <t xml:space="preserve">  48350-00 - Rental Income</t>
  </si>
  <si>
    <t xml:space="preserve">  48990-00 - Surplus/Deficit from Prior Year</t>
  </si>
  <si>
    <t>Late Date</t>
  </si>
  <si>
    <t>Late Amount</t>
  </si>
  <si>
    <t>Association Abreviation</t>
  </si>
  <si>
    <t>Manager</t>
  </si>
  <si>
    <t>Budget Comparison Report - Operating</t>
  </si>
  <si>
    <t>48400-00 - Other Income</t>
  </si>
  <si>
    <t>48100-00 - Interest Earned - OP</t>
  </si>
  <si>
    <t xml:space="preserve">  48100-00 - Interest Earned - OP</t>
  </si>
  <si>
    <t>50550-00 - Corp Annual License</t>
  </si>
  <si>
    <t xml:space="preserve">  50550-00 - Corp Annual License</t>
  </si>
  <si>
    <t xml:space="preserve">  52000-20 - Management - Meetings</t>
  </si>
  <si>
    <t xml:space="preserve">  52000-10 - Management - Administrative</t>
  </si>
  <si>
    <t xml:space="preserve">  52000-15 - Management - Financial</t>
  </si>
  <si>
    <t xml:space="preserve">  52000-25 - Management - Compliance</t>
  </si>
  <si>
    <t xml:space="preserve">  60300-00 - Window Washing</t>
  </si>
  <si>
    <t>52000-10 - Management - Administrative</t>
  </si>
  <si>
    <t>52000-15 - Management - Financial</t>
  </si>
  <si>
    <t>60300-00 - Window Washing</t>
  </si>
  <si>
    <t xml:space="preserve">  52000-90 - Management - Hourly</t>
  </si>
  <si>
    <t xml:space="preserve">  52200-10 - Collection, Attorney</t>
  </si>
  <si>
    <t>52000-90 - Management - Hourly</t>
  </si>
  <si>
    <t>Site &amp; Amenities Maintenance</t>
  </si>
  <si>
    <t xml:space="preserve">  56270-00 - Drainage / Surface Water</t>
  </si>
  <si>
    <t>56270-00 - Drainage / Surface Water</t>
  </si>
  <si>
    <t>60751-00 - Elevator Phone</t>
  </si>
  <si>
    <t>60752-00 - Elevator Contract</t>
  </si>
  <si>
    <t>60753-00 - Elevator Permits</t>
  </si>
  <si>
    <t xml:space="preserve">  60751-00 - Elevator Phone</t>
  </si>
  <si>
    <t xml:space="preserve">  60752-00 - Elevator Contract</t>
  </si>
  <si>
    <t xml:space="preserve">  60753-00 - Elevator Permits</t>
  </si>
  <si>
    <t>Assessment Income</t>
  </si>
  <si>
    <t>Other Member Fee Income</t>
  </si>
  <si>
    <t>Professional Services Expenses</t>
  </si>
  <si>
    <t>On-Site Manager Expenses</t>
  </si>
  <si>
    <t>Operations Expenses</t>
  </si>
  <si>
    <t>Fire Protection Expenses</t>
  </si>
  <si>
    <t>Utilities Expenses</t>
  </si>
  <si>
    <t>Association Owned Units/Lots Expenses</t>
  </si>
  <si>
    <t>Tax Expense</t>
  </si>
  <si>
    <t>Committee Expenses</t>
  </si>
  <si>
    <t>Building Maintenance Expenses</t>
  </si>
  <si>
    <t>Landscape/Grounds Maintenance Expense</t>
  </si>
  <si>
    <t>Pool Maintenance Expenses</t>
  </si>
  <si>
    <t>Clubhouse Expenses</t>
  </si>
  <si>
    <t>Insured Loss Expenses</t>
  </si>
  <si>
    <t>Owner Responsibility Expenses</t>
  </si>
  <si>
    <t xml:space="preserve">Contingency </t>
  </si>
  <si>
    <t>Replacement Fund Income</t>
  </si>
  <si>
    <t xml:space="preserve">  52000-05 - Management - Base Fee</t>
  </si>
  <si>
    <t>Clubhouse/Pool Maintenance</t>
  </si>
  <si>
    <t>Clubhouse &amp; Pool Maint, Utilities &amp; Cleaning</t>
  </si>
  <si>
    <t>Administrative &amp; Taxes</t>
  </si>
  <si>
    <t>Bank Fees, Postal, Supplies, Annl Mtg, Education, Taxes</t>
  </si>
  <si>
    <t xml:space="preserve">  76900-00 - Storm Sewer Maintenance</t>
  </si>
  <si>
    <t>76900-00 - Storm Sewer Maintenance</t>
  </si>
  <si>
    <t>80XXX-00 - Reserve, XXXXX</t>
  </si>
  <si>
    <t>90110-00 - Transfers to Insurance Deductible Reserve</t>
  </si>
  <si>
    <t xml:space="preserve">  90110-00 - Transfers to Insurance Deductible Reserve</t>
  </si>
  <si>
    <t>No</t>
  </si>
  <si>
    <t>Board Approved:</t>
  </si>
  <si>
    <t>Ratified:</t>
  </si>
  <si>
    <t>Supplemental Budget Information Related to Reserve Funding</t>
  </si>
  <si>
    <t>In Compliance with RCW 64.90.525 (WUCIOA)</t>
  </si>
  <si>
    <t>The most recent Reserve Study was prepared in accordance with RCW 64.90.550 on:</t>
  </si>
  <si>
    <t>Reserve Study prepared by:</t>
  </si>
  <si>
    <t>Recommended annual contribution for the budgeted fiscal year is:</t>
  </si>
  <si>
    <t>This recommended contribution is based on the following funding plan:</t>
  </si>
  <si>
    <t>Contribution to Reserves per proposed budget:</t>
  </si>
  <si>
    <t>In Compliance with 64.90.525 Section 2(f)</t>
  </si>
  <si>
    <t>Average reserve deficit or (surplus) per unit:</t>
  </si>
  <si>
    <t>Percentage at which the reserves are funded:</t>
  </si>
  <si>
    <t>In Compliance with 64.90.525 Section 3</t>
  </si>
  <si>
    <t>Is a Special Assessment Planned?</t>
  </si>
  <si>
    <t>In Compliance with 64.90.525 Section 2(e)</t>
  </si>
  <si>
    <t>Replacement Reserve Accounts</t>
  </si>
  <si>
    <t>Late Interest Amount:</t>
  </si>
  <si>
    <t>Street Address</t>
  </si>
  <si>
    <t>Lot #</t>
  </si>
  <si>
    <t>Unit #</t>
  </si>
  <si>
    <t>Ownership
Percentage</t>
  </si>
  <si>
    <t xml:space="preserve">This Microsoft Excel Spreadsheet is Copyright © 2019 and 2020 by Trestle Community Management.  All rights reserved.   </t>
  </si>
  <si>
    <t>Total Annual
Assessment</t>
  </si>
  <si>
    <t>Total Monthly
Assessment</t>
  </si>
  <si>
    <r>
      <t>Per RCW 64.90.525(3):  "</t>
    </r>
    <r>
      <rPr>
        <i/>
        <sz val="11"/>
        <rFont val="Arial"/>
        <family val="2"/>
      </rPr>
      <t xml:space="preserve">The board, at any time, may propose a special assessment.  The </t>
    </r>
  </si>
  <si>
    <t xml:space="preserve">effective only if the board follows the procedures for ratification of a budget described in </t>
  </si>
  <si>
    <t xml:space="preserve">subsection (1) of assessment is this section and the unit owners do not reject the proposed </t>
  </si>
  <si>
    <t xml:space="preserve">assessment.  The board may provide that the special assessment may be due and payable in </t>
  </si>
  <si>
    <t>installments over any period it determines and may provide a discount for early payment.</t>
  </si>
  <si>
    <t xml:space="preserve">  47150-00 - Dryer Vent Cleaning</t>
  </si>
  <si>
    <t xml:space="preserve">  47200-00 - Window Washing Fees</t>
  </si>
  <si>
    <t xml:space="preserve">  47300-00 - Garbage Collecton Fees</t>
  </si>
  <si>
    <t xml:space="preserve">  47400-00 - Natural Gas Charges</t>
  </si>
  <si>
    <t xml:space="preserve">  47500-00 - Electric Charges</t>
  </si>
  <si>
    <t xml:space="preserve">  47600-00 - Water Charges</t>
  </si>
  <si>
    <t xml:space="preserve">  47700-00 - Sewer Charges</t>
  </si>
  <si>
    <t xml:space="preserve">  47800-00 - Chimney Inspection &amp; Cleaning</t>
  </si>
  <si>
    <t xml:space="preserve">  47900-00 - Laundry Income</t>
  </si>
  <si>
    <t xml:space="preserve">  59100-00 - Finance Committee</t>
  </si>
  <si>
    <t xml:space="preserve">  59100-05 - Communications Committee</t>
  </si>
  <si>
    <t xml:space="preserve">  59150-00 - Grounds Committee</t>
  </si>
  <si>
    <t xml:space="preserve">  59200-00 - Architectural Control Committee</t>
  </si>
  <si>
    <t xml:space="preserve">  59250-00 - Community Relations Committee</t>
  </si>
  <si>
    <t xml:space="preserve">  59400-00 - Playground Committee</t>
  </si>
  <si>
    <t xml:space="preserve">  59900-00 - Committees, Other</t>
  </si>
  <si>
    <t xml:space="preserve">  42100-00 - Fees, Move-In/Out</t>
  </si>
  <si>
    <t>42100-00 - Fees, Move-In/Out</t>
  </si>
  <si>
    <t>68310-00 - Landscape, Tree Services</t>
  </si>
  <si>
    <t xml:space="preserve">  68310-00 - Landscape, Tree Services</t>
  </si>
  <si>
    <t xml:space="preserve">  76250-00 - Road Maintenance</t>
  </si>
  <si>
    <t>76250-00 - Road Maintenance</t>
  </si>
  <si>
    <t>Owner
Contribution
to Reserves</t>
  </si>
  <si>
    <t>Total
Verification</t>
  </si>
  <si>
    <t>Percentage of
Increase or
Decrease</t>
  </si>
  <si>
    <t xml:space="preserve">  808XX-00 - Reserve, XXXXX</t>
  </si>
  <si>
    <t xml:space="preserve">  49000-00 - Transfers Between Funds - RR</t>
  </si>
  <si>
    <t>49000-00 - Transfers Between Funds - RR</t>
  </si>
  <si>
    <t xml:space="preserve">  48100-00 - Interest Earned - RR</t>
  </si>
  <si>
    <t>48100-00 - Interest Earned - RR</t>
  </si>
  <si>
    <t>49000-00 - Transfers Between Funds - OP</t>
  </si>
  <si>
    <t xml:space="preserve">  49000-00 - Transfers Between Funds - OP</t>
  </si>
  <si>
    <t>52000-05 - Management - Base Fee</t>
  </si>
  <si>
    <t>52200-99 - Collections, Contra</t>
  </si>
  <si>
    <t xml:space="preserve">  52200-99 - Collections, Contra</t>
  </si>
  <si>
    <t>52200-30 - Collection, Management</t>
  </si>
  <si>
    <t xml:space="preserve">  52200-30 - Collection, Management</t>
  </si>
  <si>
    <t>15th</t>
  </si>
  <si>
    <t>n/a</t>
  </si>
  <si>
    <t>Actual</t>
  </si>
  <si>
    <t xml:space="preserve">GL Account </t>
  </si>
  <si>
    <t>GL Description</t>
  </si>
  <si>
    <t>10</t>
  </si>
  <si>
    <t>20</t>
  </si>
  <si>
    <t>Fund Code</t>
  </si>
  <si>
    <t>Aug-Dec</t>
  </si>
  <si>
    <t>42460-00 - Fees, Electric Vehicle Charging</t>
  </si>
  <si>
    <t xml:space="preserve">  42460-00 - Fees, Electric Vehicle Charging</t>
  </si>
  <si>
    <t xml:space="preserve">  48400-00 - Other Income</t>
  </si>
  <si>
    <t xml:space="preserve">  52200-20 - Collection, Collection Agent</t>
  </si>
  <si>
    <t xml:space="preserve">  54150-00 - Insurance, CGL</t>
  </si>
  <si>
    <t xml:space="preserve">  54250-00 - Insurance, Earthquake</t>
  </si>
  <si>
    <t xml:space="preserve">  56450-00 - Satellite TV</t>
  </si>
  <si>
    <t>56450-00 - Sattlite TV</t>
  </si>
  <si>
    <t xml:space="preserve">  56500-00 - Internet Connection</t>
  </si>
  <si>
    <t>56500-00 - Internet Connection</t>
  </si>
  <si>
    <t xml:space="preserve">  61000-00 - Building - Uninsured Loss</t>
  </si>
  <si>
    <t>61000-00 - Building - Uninsured Loss</t>
  </si>
  <si>
    <t>2022 Budget</t>
  </si>
  <si>
    <t>52000-00 - Community Management Fees</t>
  </si>
  <si>
    <t>54150-00 - Insurance, CGL</t>
  </si>
  <si>
    <t>54250-00 - Insurance, Earthquake</t>
  </si>
  <si>
    <t>Percent Increase/Decrease from 2022 Budget Assessments</t>
  </si>
  <si>
    <t>2022 YTD Actual
as of 7/31/2022</t>
  </si>
  <si>
    <t>2022 Projected Year End</t>
  </si>
  <si>
    <t>2023 Budget</t>
  </si>
  <si>
    <t>Cadence</t>
  </si>
  <si>
    <t>2022
Budget</t>
  </si>
  <si>
    <t>2022 Projected
Actual</t>
  </si>
  <si>
    <t xml:space="preserve"> 2023
Budget</t>
  </si>
  <si>
    <t>1/1/2022 - 7/31/2022</t>
  </si>
  <si>
    <t>2023 Assessment:</t>
  </si>
  <si>
    <t>2023 Reserve Funding:</t>
  </si>
  <si>
    <t>Cadence
Calculator
# of Months</t>
  </si>
  <si>
    <t>Cadence
Calculator
Amount
per Month</t>
  </si>
  <si>
    <t>60610-00 - Carpet Cleaning Service</t>
  </si>
  <si>
    <t xml:space="preserve">  60610-00 - Carpet Cleaning Service</t>
  </si>
  <si>
    <t>Year:  2022</t>
  </si>
  <si>
    <t>% Change From 2022 Projected Actual</t>
  </si>
  <si>
    <t>Mercer Park Condominium</t>
  </si>
  <si>
    <t>MCRP</t>
  </si>
  <si>
    <t>Juan Rodriguez</t>
  </si>
  <si>
    <t>Total Assessments</t>
  </si>
  <si>
    <t>Total Non-Member Income</t>
  </si>
  <si>
    <t>Total Other Member Fees</t>
  </si>
  <si>
    <t>Total Income</t>
  </si>
  <si>
    <t>Expense</t>
  </si>
  <si>
    <t>Total Administrative Expenses</t>
  </si>
  <si>
    <t>Total Building Maintenance</t>
  </si>
  <si>
    <t>Total Fire Protection</t>
  </si>
  <si>
    <t>Total Grounds Maintenance</t>
  </si>
  <si>
    <t>Total Insured Loss</t>
  </si>
  <si>
    <t>Total Operations</t>
  </si>
  <si>
    <t>Total Owner Responsibility</t>
  </si>
  <si>
    <t>Total Professional Services</t>
  </si>
  <si>
    <t>Total Site &amp; Amenities Maintenance</t>
  </si>
  <si>
    <t>Total Transfers Expense</t>
  </si>
  <si>
    <t>Total Utilities</t>
  </si>
  <si>
    <t>Total Expense</t>
  </si>
  <si>
    <t>Operating Net Income</t>
  </si>
  <si>
    <t>Net Income</t>
  </si>
  <si>
    <t>Mercer Park Condominiums Association</t>
  </si>
  <si>
    <t>Budget Comparison Report - Replacement Fund</t>
  </si>
  <si>
    <t>7/1/2022 - 7/31/2022</t>
  </si>
  <si>
    <t>Total Transfers Income</t>
  </si>
  <si>
    <t>50250-00 - Bank Charges - RR</t>
  </si>
  <si>
    <t>Replacement Fund Expense</t>
  </si>
  <si>
    <t>80050-00 - Reserve, Fire Alarm/Sprinkler Head Replacements</t>
  </si>
  <si>
    <t>80150-00 - Reserve, Stairway Repairs</t>
  </si>
  <si>
    <t>Total Replacement Fund Expense</t>
  </si>
  <si>
    <t xml:space="preserve">  50250-00 - Bank Charges - RR</t>
  </si>
  <si>
    <t xml:space="preserve">  80050-00 - Reserve, Fire Alarm/Sprinkler Head Replacements</t>
  </si>
  <si>
    <t xml:space="preserve">  80150-00 - Reserve, Stairway Repairs</t>
  </si>
  <si>
    <t>10 - Operating Fund</t>
  </si>
  <si>
    <t/>
  </si>
  <si>
    <t>20 - Replacement Fund</t>
  </si>
  <si>
    <t>1-101</t>
  </si>
  <si>
    <t>2540 118th Ave SE</t>
  </si>
  <si>
    <t>1-102</t>
  </si>
  <si>
    <t>1-201</t>
  </si>
  <si>
    <t>1-202</t>
  </si>
  <si>
    <t>1-301</t>
  </si>
  <si>
    <t>1-302</t>
  </si>
  <si>
    <t>2-101</t>
  </si>
  <si>
    <t>2580 118th Ave SE</t>
  </si>
  <si>
    <t>2-102</t>
  </si>
  <si>
    <t>2-103</t>
  </si>
  <si>
    <t>2-104</t>
  </si>
  <si>
    <t>2-105</t>
  </si>
  <si>
    <t>2-106</t>
  </si>
  <si>
    <t>3-101</t>
  </si>
  <si>
    <t>2560 118th Ave SE</t>
  </si>
  <si>
    <t>3-102</t>
  </si>
  <si>
    <t>3-201</t>
  </si>
  <si>
    <t>3-202</t>
  </si>
  <si>
    <t>3-301</t>
  </si>
  <si>
    <t>3-302</t>
  </si>
  <si>
    <t>4-101</t>
  </si>
  <si>
    <t>2600 118th Ave SE</t>
  </si>
  <si>
    <t>4-102</t>
  </si>
  <si>
    <t>4-103</t>
  </si>
  <si>
    <t>4-201</t>
  </si>
  <si>
    <t>4-202</t>
  </si>
  <si>
    <t>4-203</t>
  </si>
  <si>
    <t>4-301</t>
  </si>
  <si>
    <t>4-302</t>
  </si>
  <si>
    <t>4-303</t>
  </si>
  <si>
    <t>5-101</t>
  </si>
  <si>
    <t>2610 118th Ave SE</t>
  </si>
  <si>
    <t>5-102</t>
  </si>
  <si>
    <t>5-103</t>
  </si>
  <si>
    <t>5-201</t>
  </si>
  <si>
    <t>5-202</t>
  </si>
  <si>
    <t>5-203</t>
  </si>
  <si>
    <t>5-301</t>
  </si>
  <si>
    <t>5-302</t>
  </si>
  <si>
    <t>5-303</t>
  </si>
  <si>
    <t>6-101</t>
  </si>
  <si>
    <t>2630 118th Ave SE</t>
  </si>
  <si>
    <t>6-102</t>
  </si>
  <si>
    <t>6-103</t>
  </si>
  <si>
    <t>6-201</t>
  </si>
  <si>
    <t>6-202</t>
  </si>
  <si>
    <t>6-203</t>
  </si>
  <si>
    <t>6-301</t>
  </si>
  <si>
    <t>6-302</t>
  </si>
  <si>
    <t>6-303</t>
  </si>
  <si>
    <t>7-101</t>
  </si>
  <si>
    <t>2640 118th Ave SE</t>
  </si>
  <si>
    <t>7-102</t>
  </si>
  <si>
    <t>7-103</t>
  </si>
  <si>
    <t>7-201</t>
  </si>
  <si>
    <t>7-202</t>
  </si>
  <si>
    <t>7-203</t>
  </si>
  <si>
    <t>7-301</t>
  </si>
  <si>
    <t>7-302</t>
  </si>
  <si>
    <t>7-303</t>
  </si>
  <si>
    <t>8-101</t>
  </si>
  <si>
    <t>2660 118th Ave SE</t>
  </si>
  <si>
    <t>8-102</t>
  </si>
  <si>
    <t>8-103</t>
  </si>
  <si>
    <t>8-201</t>
  </si>
  <si>
    <t>8-202</t>
  </si>
  <si>
    <t>8-203</t>
  </si>
  <si>
    <t>8-301</t>
  </si>
  <si>
    <t>8-302</t>
  </si>
  <si>
    <t>8-303</t>
  </si>
  <si>
    <t>9-101</t>
  </si>
  <si>
    <t>2670 118th Ave SE</t>
  </si>
  <si>
    <t>9-102</t>
  </si>
  <si>
    <t>9-103</t>
  </si>
  <si>
    <t>9-201</t>
  </si>
  <si>
    <t>9-202</t>
  </si>
  <si>
    <t>9-203</t>
  </si>
  <si>
    <t>9-301</t>
  </si>
  <si>
    <t>9-302</t>
  </si>
  <si>
    <t>9-303</t>
  </si>
  <si>
    <t>10-101</t>
  </si>
  <si>
    <t>2720 118th Ave SE</t>
  </si>
  <si>
    <t>10-102</t>
  </si>
  <si>
    <t>10-201</t>
  </si>
  <si>
    <t>10-202</t>
  </si>
  <si>
    <t>10-301</t>
  </si>
  <si>
    <t>10-302</t>
  </si>
  <si>
    <t>11-101</t>
  </si>
  <si>
    <t>2730 118th Ave SE</t>
  </si>
  <si>
    <t>11-102</t>
  </si>
  <si>
    <t>11-201</t>
  </si>
  <si>
    <t>11-202</t>
  </si>
  <si>
    <t>11-301</t>
  </si>
  <si>
    <t>11-302</t>
  </si>
  <si>
    <t>12-101</t>
  </si>
  <si>
    <t>2740 118th Ave SE</t>
  </si>
  <si>
    <t>12-102</t>
  </si>
  <si>
    <t>12-201</t>
  </si>
  <si>
    <t>12-202</t>
  </si>
  <si>
    <t>12-301</t>
  </si>
  <si>
    <t>12-302</t>
  </si>
  <si>
    <t>13-101</t>
  </si>
  <si>
    <t>2680 118th Ave SE</t>
  </si>
  <si>
    <t>13-102</t>
  </si>
  <si>
    <t>13-103</t>
  </si>
  <si>
    <t>13-201</t>
  </si>
  <si>
    <t>13-202</t>
  </si>
  <si>
    <t>13-203</t>
  </si>
  <si>
    <t>13-301</t>
  </si>
  <si>
    <t>13-302</t>
  </si>
  <si>
    <t>13-303</t>
  </si>
  <si>
    <t>14-101</t>
  </si>
  <si>
    <t>2690 118th Ave SE</t>
  </si>
  <si>
    <t>14-102</t>
  </si>
  <si>
    <t>14-103</t>
  </si>
  <si>
    <t>14-104</t>
  </si>
  <si>
    <t>14-105</t>
  </si>
  <si>
    <t>14-106</t>
  </si>
  <si>
    <t>14-107</t>
  </si>
  <si>
    <t>14-108</t>
  </si>
  <si>
    <t>15-101</t>
  </si>
  <si>
    <t>2520 118th Ave SE</t>
  </si>
  <si>
    <t>15-102</t>
  </si>
  <si>
    <t>15-201</t>
  </si>
  <si>
    <t>15-202</t>
  </si>
  <si>
    <t>15-301</t>
  </si>
  <si>
    <t>15-302</t>
  </si>
  <si>
    <t>16-101</t>
  </si>
  <si>
    <t>2500 118th Ave SE</t>
  </si>
  <si>
    <t>16-102</t>
  </si>
  <si>
    <t>16-103</t>
  </si>
  <si>
    <t>16-201</t>
  </si>
  <si>
    <t>16-202</t>
  </si>
  <si>
    <t>16-203</t>
  </si>
  <si>
    <t>16-301</t>
  </si>
  <si>
    <t>16-302</t>
  </si>
  <si>
    <t>16-303</t>
  </si>
  <si>
    <t>up 8%</t>
  </si>
  <si>
    <t xml:space="preserve">Owner responsibiltiy </t>
  </si>
  <si>
    <t xml:space="preserve">$500 per building </t>
  </si>
  <si>
    <t>2022 projectoin + 8%</t>
  </si>
  <si>
    <t>2022 projected + 8%</t>
  </si>
  <si>
    <t>2022 projected +12%</t>
  </si>
  <si>
    <t>$2.42 / door / month</t>
  </si>
  <si>
    <t>Unused</t>
  </si>
  <si>
    <t>Annual Assessment Income  122 units Varies Per Lot, Per Month</t>
  </si>
  <si>
    <t>Non-Budgeted Item</t>
  </si>
  <si>
    <t xml:space="preserve">Statement fees </t>
  </si>
  <si>
    <t>Moved to GL 50950</t>
  </si>
  <si>
    <t>IRS mailings 1099s</t>
  </si>
  <si>
    <t xml:space="preserve">Secretarty of State </t>
  </si>
  <si>
    <t>Statement / Storage  / Welcome Packets / Bulk Mailings / Reimbursements</t>
  </si>
  <si>
    <t>Corp annual report / Emergency calls</t>
  </si>
  <si>
    <t>External Accounts</t>
  </si>
  <si>
    <t>ACC letters</t>
  </si>
  <si>
    <t xml:space="preserve">Out of Scope items, Site Visits, Compliance, RFP's, etc </t>
  </si>
  <si>
    <t>2022 Audit and taxes</t>
  </si>
  <si>
    <t>3 hours legal review</t>
  </si>
  <si>
    <t>Pursuing Delq Accounts</t>
  </si>
  <si>
    <t xml:space="preserve">Process delinquent accounts </t>
  </si>
  <si>
    <t>Off set collections</t>
  </si>
  <si>
    <t>2024 Reserve Study</t>
  </si>
  <si>
    <t>Write off / uncollectable</t>
  </si>
  <si>
    <t>Annual Fire System Inspection</t>
  </si>
  <si>
    <t>Annual Extinguisher Service</t>
  </si>
  <si>
    <t>Service calls / Mainteance &amp; Repairs</t>
  </si>
  <si>
    <t xml:space="preserve">Clubhouse </t>
  </si>
  <si>
    <t>Minor repairs and mainteance</t>
  </si>
  <si>
    <t>Annual Service 2x</t>
  </si>
  <si>
    <t>Walkways</t>
  </si>
  <si>
    <t>Catagories mixed used / Minor reapirs and Maintenance</t>
  </si>
  <si>
    <t>ESLC new Contract</t>
  </si>
  <si>
    <t>Minor repairs, Broken heads,etc.</t>
  </si>
  <si>
    <t>Trimming and Pruning</t>
  </si>
  <si>
    <t>Plant Replacements, Aeration, Overseed, etc.</t>
  </si>
  <si>
    <t>Annual Testing</t>
  </si>
  <si>
    <t xml:space="preserve">Minor repairs and maintenance </t>
  </si>
  <si>
    <t>Ice / snow</t>
  </si>
  <si>
    <t>Common area repairs and mainteance</t>
  </si>
  <si>
    <t>Schwindt &amp; Co.</t>
  </si>
  <si>
    <t>$949,968 full funding option $305000 recommndation per Shwindt</t>
  </si>
  <si>
    <t>Baseline</t>
  </si>
  <si>
    <t>Expense Account</t>
  </si>
  <si>
    <t>Expense Category</t>
  </si>
  <si>
    <t>Sum of 2022 Budget</t>
  </si>
  <si>
    <t>Sum of 2023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</si>
</sst>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mm/dd/yy;@"/>
    <numFmt numFmtId="169" formatCode="0.000%"/>
    <numFmt numFmtId="170" formatCode="&quot;$&quot;#,##0"/>
  </numFmts>
  <fonts count="66" x14ac:knownFonts="1">
    <font>
      <sz val="10"/>
      <name val="Arial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b/>
      <sz val="10"/>
      <color rgb="FFFFFFFF"/>
      <name val="Arial"/>
      <family val="2"/>
    </font>
    <font>
      <u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theme="1"/>
      <name val="Arial"/>
      <family val="2"/>
    </font>
    <font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sz val="11"/>
      <color theme="0"/>
      <name val="Tw Cen MT"/>
      <family val="2"/>
      <scheme val="minor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Tw Cen MT"/>
      <family val="2"/>
      <scheme val="minor"/>
    </font>
    <font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C49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F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6">
    <xf numFmtId="0" fontId="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 applyNumberFormat="0" applyFill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16" borderId="0" applyNumberFormat="0" applyBorder="0" applyAlignment="0" applyProtection="0"/>
    <xf numFmtId="0" fontId="52" fillId="17" borderId="0" applyNumberFormat="0" applyBorder="0" applyAlignment="0" applyProtection="0"/>
    <xf numFmtId="0" fontId="53" fillId="18" borderId="0" applyNumberFormat="0" applyBorder="0" applyAlignment="0" applyProtection="0"/>
    <xf numFmtId="0" fontId="54" fillId="19" borderId="35" applyNumberFormat="0" applyAlignment="0" applyProtection="0"/>
    <xf numFmtId="0" fontId="55" fillId="20" borderId="36" applyNumberFormat="0" applyAlignment="0" applyProtection="0"/>
    <xf numFmtId="0" fontId="56" fillId="20" borderId="35" applyNumberFormat="0" applyAlignment="0" applyProtection="0"/>
    <xf numFmtId="0" fontId="57" fillId="0" borderId="37" applyNumberFormat="0" applyFill="0" applyAlignment="0" applyProtection="0"/>
    <xf numFmtId="0" fontId="58" fillId="21" borderId="38" applyNumberFormat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6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6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6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61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61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1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22" borderId="3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22" borderId="39" applyNumberFormat="0" applyFont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</cellStyleXfs>
  <cellXfs count="416">
    <xf numFmtId="0" fontId="0" fillId="0" borderId="0" xfId="0"/>
    <xf numFmtId="0" fontId="22" fillId="2" borderId="0" xfId="0" applyFont="1" applyFill="1"/>
    <xf numFmtId="0" fontId="0" fillId="0" borderId="0" xfId="0" applyAlignment="1">
      <alignment horizontal="left"/>
    </xf>
    <xf numFmtId="0" fontId="2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/>
    <xf numFmtId="164" fontId="20" fillId="0" borderId="0" xfId="0" applyNumberFormat="1" applyFont="1" applyFill="1" applyBorder="1" applyAlignment="1">
      <alignment horizontal="left"/>
    </xf>
    <xf numFmtId="0" fontId="0" fillId="0" borderId="0" xfId="0" applyAlignment="1"/>
    <xf numFmtId="0" fontId="32" fillId="0" borderId="0" xfId="0" applyFont="1"/>
    <xf numFmtId="0" fontId="17" fillId="0" borderId="0" xfId="7"/>
    <xf numFmtId="4" fontId="17" fillId="0" borderId="0" xfId="7" applyNumberFormat="1"/>
    <xf numFmtId="0" fontId="17" fillId="0" borderId="0" xfId="7" applyAlignment="1"/>
    <xf numFmtId="0" fontId="0" fillId="0" borderId="0" xfId="0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0" xfId="7" applyFont="1"/>
    <xf numFmtId="0" fontId="35" fillId="0" borderId="0" xfId="7" applyFont="1" applyAlignme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/>
    <xf numFmtId="0" fontId="36" fillId="0" borderId="0" xfId="7" applyFont="1"/>
    <xf numFmtId="0" fontId="36" fillId="0" borderId="0" xfId="7" applyFont="1" applyAlignment="1"/>
    <xf numFmtId="0" fontId="33" fillId="0" borderId="0" xfId="0" applyFont="1"/>
    <xf numFmtId="0" fontId="0" fillId="0" borderId="0" xfId="0" applyAlignment="1">
      <alignment vertical="center" wrapText="1"/>
    </xf>
    <xf numFmtId="49" fontId="37" fillId="6" borderId="0" xfId="0" applyNumberFormat="1" applyFont="1" applyFill="1" applyAlignment="1"/>
    <xf numFmtId="0" fontId="0" fillId="0" borderId="0" xfId="0" applyBorder="1" applyAlignment="1"/>
    <xf numFmtId="164" fontId="20" fillId="0" borderId="3" xfId="0" applyNumberFormat="1" applyFont="1" applyFill="1" applyBorder="1" applyAlignment="1" applyProtection="1">
      <alignment vertical="center"/>
      <protection locked="0"/>
    </xf>
    <xf numFmtId="164" fontId="0" fillId="0" borderId="3" xfId="0" applyNumberFormat="1" applyFill="1" applyBorder="1" applyAlignment="1" applyProtection="1">
      <alignment vertical="center"/>
      <protection locked="0"/>
    </xf>
    <xf numFmtId="164" fontId="20" fillId="0" borderId="0" xfId="0" applyNumberFormat="1" applyFont="1" applyAlignment="1" applyProtection="1">
      <alignment vertical="center"/>
      <protection locked="0"/>
    </xf>
    <xf numFmtId="164" fontId="22" fillId="0" borderId="3" xfId="0" applyNumberFormat="1" applyFont="1" applyFill="1" applyBorder="1" applyAlignment="1" applyProtection="1">
      <alignment vertical="center"/>
      <protection locked="0"/>
    </xf>
    <xf numFmtId="164" fontId="20" fillId="0" borderId="3" xfId="0" applyNumberFormat="1" applyFont="1" applyFill="1" applyBorder="1" applyAlignment="1" applyProtection="1">
      <alignment vertical="center" wrapText="1"/>
      <protection locked="0"/>
    </xf>
    <xf numFmtId="164" fontId="20" fillId="0" borderId="3" xfId="0" applyNumberFormat="1" applyFont="1" applyBorder="1" applyAlignment="1" applyProtection="1">
      <alignment vertical="center" wrapText="1"/>
      <protection locked="0"/>
    </xf>
    <xf numFmtId="164" fontId="20" fillId="4" borderId="3" xfId="0" applyNumberFormat="1" applyFont="1" applyFill="1" applyBorder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2" fillId="8" borderId="15" xfId="0" applyFont="1" applyFill="1" applyBorder="1" applyAlignment="1" applyProtection="1"/>
    <xf numFmtId="0" fontId="20" fillId="8" borderId="16" xfId="0" applyFont="1" applyFill="1" applyBorder="1" applyProtection="1"/>
    <xf numFmtId="0" fontId="0" fillId="8" borderId="16" xfId="0" applyFill="1" applyBorder="1" applyProtection="1"/>
    <xf numFmtId="8" fontId="0" fillId="8" borderId="16" xfId="0" applyNumberFormat="1" applyFill="1" applyBorder="1" applyProtection="1"/>
    <xf numFmtId="0" fontId="0" fillId="8" borderId="17" xfId="0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22" fillId="0" borderId="2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20" fillId="10" borderId="16" xfId="0" applyFont="1" applyFill="1" applyBorder="1" applyProtection="1"/>
    <xf numFmtId="164" fontId="22" fillId="0" borderId="3" xfId="0" applyNumberFormat="1" applyFont="1" applyFill="1" applyBorder="1" applyAlignment="1" applyProtection="1">
      <alignment vertical="center"/>
    </xf>
    <xf numFmtId="164" fontId="0" fillId="0" borderId="3" xfId="0" applyNumberFormat="1" applyFill="1" applyBorder="1" applyAlignment="1" applyProtection="1">
      <alignment vertical="center"/>
    </xf>
    <xf numFmtId="49" fontId="30" fillId="0" borderId="0" xfId="0" quotePrefix="1" applyNumberFormat="1" applyFont="1" applyFill="1" applyAlignment="1" applyProtection="1">
      <alignment vertical="center" wrapText="1"/>
    </xf>
    <xf numFmtId="164" fontId="22" fillId="4" borderId="3" xfId="0" applyNumberFormat="1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2" fillId="9" borderId="16" xfId="0" applyFont="1" applyFill="1" applyBorder="1" applyAlignment="1" applyProtection="1">
      <alignment vertical="center" wrapText="1"/>
    </xf>
    <xf numFmtId="0" fontId="26" fillId="9" borderId="15" xfId="0" applyFont="1" applyFill="1" applyBorder="1" applyAlignment="1" applyProtection="1">
      <alignment vertical="center"/>
    </xf>
    <xf numFmtId="164" fontId="26" fillId="9" borderId="3" xfId="0" applyNumberFormat="1" applyFont="1" applyFill="1" applyBorder="1" applyAlignment="1" applyProtection="1">
      <alignment vertical="center"/>
    </xf>
    <xf numFmtId="164" fontId="20" fillId="9" borderId="3" xfId="0" applyNumberFormat="1" applyFont="1" applyFill="1" applyBorder="1" applyAlignment="1" applyProtection="1">
      <alignment vertical="center"/>
    </xf>
    <xf numFmtId="0" fontId="20" fillId="3" borderId="16" xfId="0" applyFont="1" applyFill="1" applyBorder="1" applyAlignment="1" applyProtection="1">
      <alignment vertical="center" wrapText="1"/>
    </xf>
    <xf numFmtId="0" fontId="0" fillId="3" borderId="15" xfId="0" applyFill="1" applyBorder="1" applyAlignment="1" applyProtection="1">
      <alignment vertical="center"/>
    </xf>
    <xf numFmtId="164" fontId="0" fillId="3" borderId="16" xfId="0" applyNumberFormat="1" applyFill="1" applyBorder="1" applyAlignment="1" applyProtection="1">
      <alignment vertical="center" wrapText="1"/>
    </xf>
    <xf numFmtId="164" fontId="0" fillId="3" borderId="17" xfId="0" applyNumberFormat="1" applyFill="1" applyBorder="1" applyAlignment="1" applyProtection="1">
      <alignment vertical="center" wrapText="1"/>
    </xf>
    <xf numFmtId="0" fontId="22" fillId="10" borderId="16" xfId="0" applyFont="1" applyFill="1" applyBorder="1" applyAlignment="1" applyProtection="1">
      <alignment vertical="center" wrapText="1"/>
    </xf>
    <xf numFmtId="0" fontId="26" fillId="10" borderId="15" xfId="0" applyFont="1" applyFill="1" applyBorder="1" applyAlignment="1" applyProtection="1">
      <alignment vertical="center"/>
    </xf>
    <xf numFmtId="164" fontId="26" fillId="10" borderId="16" xfId="0" applyNumberFormat="1" applyFont="1" applyFill="1" applyBorder="1" applyAlignment="1" applyProtection="1">
      <alignment vertical="center" wrapText="1"/>
    </xf>
    <xf numFmtId="164" fontId="26" fillId="10" borderId="17" xfId="0" applyNumberFormat="1" applyFont="1" applyFill="1" applyBorder="1" applyAlignment="1" applyProtection="1">
      <alignment vertical="center" wrapText="1"/>
    </xf>
    <xf numFmtId="0" fontId="22" fillId="9" borderId="20" xfId="0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vertical="center" wrapText="1"/>
    </xf>
    <xf numFmtId="0" fontId="27" fillId="0" borderId="18" xfId="0" applyFont="1" applyFill="1" applyBorder="1" applyAlignment="1" applyProtection="1">
      <alignment vertical="center"/>
    </xf>
    <xf numFmtId="0" fontId="22" fillId="0" borderId="19" xfId="0" applyFont="1" applyFill="1" applyBorder="1" applyAlignment="1" applyProtection="1">
      <alignment vertical="center" wrapText="1"/>
    </xf>
    <xf numFmtId="164" fontId="28" fillId="0" borderId="19" xfId="0" applyNumberFormat="1" applyFont="1" applyFill="1" applyBorder="1" applyAlignment="1" applyProtection="1">
      <alignment vertical="center"/>
    </xf>
    <xf numFmtId="164" fontId="31" fillId="0" borderId="19" xfId="0" applyNumberFormat="1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2" fillId="7" borderId="16" xfId="0" applyFont="1" applyFill="1" applyBorder="1" applyAlignment="1" applyProtection="1">
      <alignment vertical="center" wrapText="1"/>
    </xf>
    <xf numFmtId="0" fontId="26" fillId="7" borderId="15" xfId="0" applyFont="1" applyFill="1" applyBorder="1" applyAlignment="1" applyProtection="1">
      <alignment vertical="center"/>
    </xf>
    <xf numFmtId="164" fontId="26" fillId="7" borderId="16" xfId="0" applyNumberFormat="1" applyFont="1" applyFill="1" applyBorder="1" applyAlignment="1" applyProtection="1">
      <alignment vertical="center" wrapText="1"/>
    </xf>
    <xf numFmtId="164" fontId="26" fillId="7" borderId="17" xfId="0" applyNumberFormat="1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49" fontId="30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30" fillId="0" borderId="3" xfId="0" quotePrefix="1" applyNumberFormat="1" applyFont="1" applyFill="1" applyBorder="1" applyAlignment="1" applyProtection="1">
      <alignment horizontal="left" vertical="center" wrapText="1"/>
      <protection locked="0"/>
    </xf>
    <xf numFmtId="49" fontId="3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1" xfId="0" applyNumberFormat="1" applyBorder="1" applyAlignment="1" applyProtection="1">
      <alignment vertical="center"/>
      <protection locked="0"/>
    </xf>
    <xf numFmtId="49" fontId="30" fillId="0" borderId="21" xfId="0" quotePrefix="1" applyNumberFormat="1" applyFont="1" applyFill="1" applyBorder="1" applyAlignment="1" applyProtection="1">
      <alignment vertical="center" wrapText="1"/>
      <protection locked="0"/>
    </xf>
    <xf numFmtId="49" fontId="30" fillId="0" borderId="21" xfId="0" applyNumberFormat="1" applyFont="1" applyFill="1" applyBorder="1" applyAlignment="1" applyProtection="1">
      <alignment vertical="center" wrapText="1"/>
      <protection locked="0"/>
    </xf>
    <xf numFmtId="49" fontId="20" fillId="0" borderId="21" xfId="0" applyNumberFormat="1" applyFont="1" applyBorder="1" applyAlignment="1" applyProtection="1">
      <alignment vertical="center"/>
      <protection locked="0"/>
    </xf>
    <xf numFmtId="49" fontId="30" fillId="0" borderId="21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vertical="center" wrapText="1"/>
      <protection locked="0"/>
    </xf>
    <xf numFmtId="164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0" fillId="0" borderId="0" xfId="0" applyFont="1" applyProtection="1">
      <protection locked="0"/>
    </xf>
    <xf numFmtId="8" fontId="0" fillId="0" borderId="0" xfId="0" applyNumberFormat="1" applyProtection="1">
      <protection locked="0"/>
    </xf>
    <xf numFmtId="49" fontId="38" fillId="6" borderId="0" xfId="0" applyNumberFormat="1" applyFont="1" applyFill="1" applyAlignment="1">
      <alignment wrapText="1"/>
    </xf>
    <xf numFmtId="49" fontId="38" fillId="6" borderId="0" xfId="0" applyNumberFormat="1" applyFont="1" applyFill="1" applyAlignment="1">
      <alignment horizontal="center" wrapText="1"/>
    </xf>
    <xf numFmtId="49" fontId="37" fillId="6" borderId="0" xfId="0" applyNumberFormat="1" applyFont="1" applyFill="1" applyAlignment="1">
      <alignment wrapText="1"/>
    </xf>
    <xf numFmtId="0" fontId="20" fillId="0" borderId="0" xfId="0" quotePrefix="1" applyFont="1" applyAlignment="1" applyProtection="1">
      <alignment vertical="center"/>
    </xf>
    <xf numFmtId="0" fontId="20" fillId="0" borderId="0" xfId="0" quotePrefix="1" applyFont="1" applyFill="1" applyAlignment="1" applyProtection="1">
      <alignment vertical="center"/>
    </xf>
    <xf numFmtId="164" fontId="20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/>
    </xf>
    <xf numFmtId="10" fontId="22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Protection="1"/>
    <xf numFmtId="0" fontId="40" fillId="0" borderId="0" xfId="0" applyFont="1"/>
    <xf numFmtId="0" fontId="41" fillId="0" borderId="0" xfId="0" applyFont="1"/>
    <xf numFmtId="164" fontId="20" fillId="0" borderId="17" xfId="0" applyNumberFormat="1" applyFont="1" applyFill="1" applyBorder="1" applyAlignment="1" applyProtection="1">
      <alignment vertical="center"/>
      <protection locked="0"/>
    </xf>
    <xf numFmtId="164" fontId="20" fillId="0" borderId="27" xfId="0" applyNumberFormat="1" applyFont="1" applyFill="1" applyBorder="1" applyAlignment="1" applyProtection="1">
      <alignment vertical="center" wrapText="1"/>
      <protection locked="0"/>
    </xf>
    <xf numFmtId="10" fontId="0" fillId="0" borderId="0" xfId="0" applyNumberFormat="1" applyAlignment="1">
      <alignment horizontal="left"/>
    </xf>
    <xf numFmtId="164" fontId="0" fillId="0" borderId="21" xfId="0" applyNumberFormat="1" applyBorder="1"/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 wrapText="1"/>
    </xf>
    <xf numFmtId="0" fontId="24" fillId="0" borderId="0" xfId="0" applyFont="1" applyAlignment="1" applyProtection="1">
      <alignment horizontal="center"/>
    </xf>
    <xf numFmtId="0" fontId="24" fillId="0" borderId="0" xfId="0" quotePrefix="1" applyNumberFormat="1" applyFont="1" applyAlignment="1" applyProtection="1">
      <alignment horizontal="center"/>
    </xf>
    <xf numFmtId="0" fontId="22" fillId="2" borderId="4" xfId="0" applyFont="1" applyFill="1" applyBorder="1" applyAlignment="1" applyProtection="1">
      <alignment vertical="center"/>
    </xf>
    <xf numFmtId="44" fontId="22" fillId="2" borderId="5" xfId="0" applyNumberFormat="1" applyFont="1" applyFill="1" applyBorder="1" applyAlignment="1" applyProtection="1">
      <alignment horizontal="center" vertical="center" wrapText="1"/>
    </xf>
    <xf numFmtId="10" fontId="22" fillId="2" borderId="5" xfId="0" applyNumberFormat="1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/>
    </xf>
    <xf numFmtId="49" fontId="30" fillId="0" borderId="0" xfId="0" applyNumberFormat="1" applyFont="1" applyFill="1" applyAlignment="1" applyProtection="1">
      <alignment horizontal="left" wrapText="1"/>
    </xf>
    <xf numFmtId="165" fontId="0" fillId="0" borderId="1" xfId="2" applyNumberFormat="1" applyFont="1" applyFill="1" applyBorder="1" applyProtection="1"/>
    <xf numFmtId="166" fontId="0" fillId="0" borderId="1" xfId="3" applyNumberFormat="1" applyFont="1" applyFill="1" applyBorder="1" applyProtection="1"/>
    <xf numFmtId="167" fontId="0" fillId="0" borderId="1" xfId="1" applyNumberFormat="1" applyFont="1" applyFill="1" applyBorder="1" applyProtection="1"/>
    <xf numFmtId="10" fontId="0" fillId="0" borderId="1" xfId="3" applyNumberFormat="1" applyFont="1" applyFill="1" applyBorder="1" applyProtection="1"/>
    <xf numFmtId="44" fontId="0" fillId="0" borderId="1" xfId="2" applyFont="1" applyFill="1" applyBorder="1" applyProtection="1"/>
    <xf numFmtId="10" fontId="0" fillId="0" borderId="1" xfId="3" applyNumberFormat="1" applyFont="1" applyFill="1" applyBorder="1" applyAlignment="1" applyProtection="1">
      <alignment horizontal="right"/>
    </xf>
    <xf numFmtId="0" fontId="20" fillId="0" borderId="12" xfId="0" applyFont="1" applyFill="1" applyBorder="1" applyProtection="1"/>
    <xf numFmtId="0" fontId="20" fillId="0" borderId="23" xfId="0" applyFont="1" applyFill="1" applyBorder="1" applyProtection="1"/>
    <xf numFmtId="37" fontId="0" fillId="0" borderId="1" xfId="2" applyNumberFormat="1" applyFont="1" applyFill="1" applyBorder="1" applyProtection="1"/>
    <xf numFmtId="166" fontId="0" fillId="0" borderId="1" xfId="2" applyNumberFormat="1" applyFont="1" applyFill="1" applyBorder="1" applyProtection="1"/>
    <xf numFmtId="39" fontId="0" fillId="0" borderId="1" xfId="2" applyNumberFormat="1" applyFont="1" applyFill="1" applyBorder="1" applyProtection="1"/>
    <xf numFmtId="0" fontId="20" fillId="0" borderId="0" xfId="0" applyFont="1" applyFill="1" applyBorder="1" applyProtection="1"/>
    <xf numFmtId="49" fontId="30" fillId="0" borderId="24" xfId="0" applyNumberFormat="1" applyFont="1" applyFill="1" applyBorder="1" applyAlignment="1" applyProtection="1">
      <alignment horizontal="left" wrapText="1"/>
    </xf>
    <xf numFmtId="49" fontId="30" fillId="0" borderId="11" xfId="0" applyNumberFormat="1" applyFont="1" applyFill="1" applyBorder="1" applyAlignment="1" applyProtection="1">
      <alignment horizontal="left" wrapText="1"/>
    </xf>
    <xf numFmtId="43" fontId="0" fillId="0" borderId="1" xfId="1" applyFont="1" applyFill="1" applyBorder="1" applyProtection="1"/>
    <xf numFmtId="0" fontId="20" fillId="0" borderId="11" xfId="0" applyFont="1" applyFill="1" applyBorder="1" applyProtection="1"/>
    <xf numFmtId="0" fontId="0" fillId="0" borderId="7" xfId="0" applyBorder="1" applyProtection="1"/>
    <xf numFmtId="37" fontId="0" fillId="0" borderId="0" xfId="2" applyNumberFormat="1" applyFont="1" applyBorder="1" applyProtection="1"/>
    <xf numFmtId="10" fontId="0" fillId="0" borderId="0" xfId="2" applyNumberFormat="1" applyFont="1" applyBorder="1" applyProtection="1"/>
    <xf numFmtId="10" fontId="0" fillId="0" borderId="0" xfId="3" applyNumberFormat="1" applyFont="1" applyBorder="1" applyProtection="1"/>
    <xf numFmtId="39" fontId="0" fillId="0" borderId="0" xfId="2" applyNumberFormat="1" applyFont="1" applyBorder="1" applyProtection="1"/>
    <xf numFmtId="0" fontId="0" fillId="0" borderId="8" xfId="0" applyBorder="1" applyProtection="1"/>
    <xf numFmtId="0" fontId="22" fillId="0" borderId="7" xfId="0" applyFont="1" applyBorder="1" applyProtection="1"/>
    <xf numFmtId="165" fontId="22" fillId="0" borderId="2" xfId="2" applyNumberFormat="1" applyFont="1" applyBorder="1" applyProtection="1"/>
    <xf numFmtId="166" fontId="22" fillId="0" borderId="2" xfId="2" applyNumberFormat="1" applyFont="1" applyBorder="1" applyProtection="1"/>
    <xf numFmtId="44" fontId="22" fillId="0" borderId="0" xfId="2" applyNumberFormat="1" applyFont="1" applyBorder="1" applyProtection="1"/>
    <xf numFmtId="10" fontId="22" fillId="0" borderId="0" xfId="2" applyNumberFormat="1" applyFont="1" applyBorder="1" applyProtection="1"/>
    <xf numFmtId="44" fontId="22" fillId="0" borderId="2" xfId="2" applyNumberFormat="1" applyFont="1" applyBorder="1" applyProtection="1"/>
    <xf numFmtId="166" fontId="22" fillId="0" borderId="2" xfId="3" applyNumberFormat="1" applyFont="1" applyBorder="1" applyProtection="1"/>
    <xf numFmtId="44" fontId="22" fillId="0" borderId="0" xfId="3" applyNumberFormat="1" applyFont="1" applyBorder="1" applyProtection="1"/>
    <xf numFmtId="0" fontId="20" fillId="0" borderId="8" xfId="0" applyFont="1" applyBorder="1" applyProtection="1"/>
    <xf numFmtId="0" fontId="0" fillId="0" borderId="9" xfId="0" applyBorder="1" applyProtection="1"/>
    <xf numFmtId="44" fontId="0" fillId="0" borderId="14" xfId="0" applyNumberFormat="1" applyBorder="1" applyProtection="1"/>
    <xf numFmtId="10" fontId="0" fillId="0" borderId="14" xfId="0" applyNumberFormat="1" applyBorder="1" applyProtection="1"/>
    <xf numFmtId="0" fontId="0" fillId="0" borderId="10" xfId="0" applyBorder="1" applyProtection="1"/>
    <xf numFmtId="44" fontId="0" fillId="0" borderId="0" xfId="0" applyNumberFormat="1" applyBorder="1" applyProtection="1"/>
    <xf numFmtId="10" fontId="0" fillId="0" borderId="0" xfId="0" applyNumberFormat="1" applyBorder="1" applyProtection="1"/>
    <xf numFmtId="0" fontId="20" fillId="0" borderId="12" xfId="0" applyFont="1" applyFill="1" applyBorder="1" applyAlignment="1" applyProtection="1">
      <alignment wrapText="1"/>
    </xf>
    <xf numFmtId="7" fontId="22" fillId="0" borderId="2" xfId="2" applyNumberFormat="1" applyFont="1" applyBorder="1" applyProtection="1"/>
    <xf numFmtId="0" fontId="0" fillId="0" borderId="0" xfId="0" applyBorder="1" applyProtection="1"/>
    <xf numFmtId="5" fontId="0" fillId="0" borderId="1" xfId="2" applyNumberFormat="1" applyFont="1" applyFill="1" applyBorder="1" applyProtection="1"/>
    <xf numFmtId="10" fontId="0" fillId="0" borderId="1" xfId="2" applyNumberFormat="1" applyFont="1" applyFill="1" applyBorder="1" applyProtection="1"/>
    <xf numFmtId="39" fontId="0" fillId="0" borderId="1" xfId="2" applyNumberFormat="1" applyFont="1" applyBorder="1" applyProtection="1"/>
    <xf numFmtId="10" fontId="0" fillId="0" borderId="1" xfId="3" applyNumberFormat="1" applyFont="1" applyBorder="1" applyProtection="1"/>
    <xf numFmtId="0" fontId="20" fillId="0" borderId="12" xfId="0" applyFont="1" applyBorder="1" applyProtection="1"/>
    <xf numFmtId="0" fontId="0" fillId="0" borderId="11" xfId="0" applyFill="1" applyBorder="1" applyProtection="1"/>
    <xf numFmtId="0" fontId="0" fillId="0" borderId="1" xfId="3" applyNumberFormat="1" applyFont="1" applyFill="1" applyBorder="1" applyProtection="1"/>
    <xf numFmtId="44" fontId="0" fillId="0" borderId="1" xfId="0" applyNumberFormat="1" applyBorder="1" applyProtection="1"/>
    <xf numFmtId="0" fontId="0" fillId="0" borderId="12" xfId="0" applyBorder="1" applyProtection="1"/>
    <xf numFmtId="0" fontId="0" fillId="0" borderId="11" xfId="0" applyBorder="1" applyProtection="1"/>
    <xf numFmtId="37" fontId="0" fillId="0" borderId="1" xfId="2" applyNumberFormat="1" applyFont="1" applyBorder="1" applyProtection="1"/>
    <xf numFmtId="10" fontId="0" fillId="0" borderId="1" xfId="2" applyNumberFormat="1" applyFont="1" applyBorder="1" applyProtection="1"/>
    <xf numFmtId="0" fontId="22" fillId="0" borderId="9" xfId="0" applyFont="1" applyBorder="1" applyProtection="1"/>
    <xf numFmtId="5" fontId="22" fillId="0" borderId="13" xfId="2" applyNumberFormat="1" applyFont="1" applyBorder="1" applyProtection="1"/>
    <xf numFmtId="10" fontId="22" fillId="0" borderId="13" xfId="2" applyNumberFormat="1" applyFont="1" applyBorder="1" applyProtection="1"/>
    <xf numFmtId="44" fontId="22" fillId="0" borderId="14" xfId="2" applyNumberFormat="1" applyFont="1" applyBorder="1" applyProtection="1"/>
    <xf numFmtId="10" fontId="22" fillId="0" borderId="14" xfId="2" applyNumberFormat="1" applyFont="1" applyBorder="1" applyProtection="1"/>
    <xf numFmtId="7" fontId="22" fillId="0" borderId="13" xfId="2" applyNumberFormat="1" applyFont="1" applyBorder="1" applyProtection="1"/>
    <xf numFmtId="44" fontId="22" fillId="0" borderId="14" xfId="3" applyNumberFormat="1" applyFont="1" applyBorder="1" applyProtection="1"/>
    <xf numFmtId="44" fontId="0" fillId="0" borderId="0" xfId="0" applyNumberFormat="1" applyProtection="1"/>
    <xf numFmtId="10" fontId="0" fillId="0" borderId="0" xfId="0" applyNumberFormat="1" applyProtection="1"/>
    <xf numFmtId="168" fontId="22" fillId="0" borderId="20" xfId="0" applyNumberFormat="1" applyFont="1" applyFill="1" applyBorder="1" applyAlignment="1" applyProtection="1">
      <alignment horizontal="center"/>
      <protection locked="0"/>
    </xf>
    <xf numFmtId="49" fontId="30" fillId="0" borderId="21" xfId="0" quotePrefix="1" applyNumberFormat="1" applyFont="1" applyFill="1" applyBorder="1" applyAlignment="1" applyProtection="1">
      <alignment horizontal="left" vertical="center" wrapText="1"/>
    </xf>
    <xf numFmtId="164" fontId="22" fillId="4" borderId="17" xfId="0" applyNumberFormat="1" applyFont="1" applyFill="1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49" fontId="30" fillId="0" borderId="3" xfId="0" quotePrefix="1" applyNumberFormat="1" applyFont="1" applyFill="1" applyBorder="1" applyAlignment="1" applyProtection="1">
      <alignment horizontal="left" vertical="center" wrapText="1"/>
    </xf>
    <xf numFmtId="49" fontId="20" fillId="0" borderId="21" xfId="0" quotePrefix="1" applyNumberFormat="1" applyFont="1" applyBorder="1" applyAlignment="1" applyProtection="1">
      <alignment vertical="center"/>
    </xf>
    <xf numFmtId="49" fontId="30" fillId="0" borderId="21" xfId="0" quotePrefix="1" applyNumberFormat="1" applyFont="1" applyFill="1" applyBorder="1" applyAlignment="1" applyProtection="1">
      <alignment vertical="center" wrapText="1"/>
    </xf>
    <xf numFmtId="49" fontId="20" fillId="0" borderId="21" xfId="0" applyNumberFormat="1" applyFont="1" applyBorder="1" applyAlignment="1" applyProtection="1">
      <alignment vertical="center"/>
    </xf>
    <xf numFmtId="0" fontId="20" fillId="0" borderId="21" xfId="0" quotePrefix="1" applyFont="1" applyBorder="1" applyAlignment="1" applyProtection="1">
      <alignment vertical="center" wrapText="1"/>
    </xf>
    <xf numFmtId="49" fontId="30" fillId="0" borderId="21" xfId="0" applyNumberFormat="1" applyFont="1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26" fillId="9" borderId="21" xfId="0" applyFont="1" applyFill="1" applyBorder="1" applyAlignment="1" applyProtection="1">
      <alignment vertical="center"/>
    </xf>
    <xf numFmtId="0" fontId="22" fillId="9" borderId="21" xfId="0" applyFont="1" applyFill="1" applyBorder="1" applyAlignment="1" applyProtection="1">
      <alignment vertical="center" wrapText="1"/>
    </xf>
    <xf numFmtId="0" fontId="20" fillId="0" borderId="15" xfId="0" applyFont="1" applyBorder="1" applyAlignment="1" applyProtection="1">
      <alignment vertical="center"/>
    </xf>
    <xf numFmtId="49" fontId="30" fillId="0" borderId="25" xfId="0" applyNumberFormat="1" applyFont="1" applyFill="1" applyBorder="1" applyAlignment="1" applyProtection="1">
      <alignment horizontal="left" vertical="center" wrapText="1"/>
      <protection locked="0"/>
    </xf>
    <xf numFmtId="164" fontId="20" fillId="0" borderId="17" xfId="0" applyNumberFormat="1" applyFont="1" applyBorder="1" applyAlignment="1" applyProtection="1">
      <alignment vertical="center" wrapText="1"/>
      <protection locked="0"/>
    </xf>
    <xf numFmtId="164" fontId="20" fillId="9" borderId="17" xfId="0" applyNumberFormat="1" applyFont="1" applyFill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164" fontId="22" fillId="4" borderId="21" xfId="0" applyNumberFormat="1" applyFont="1" applyFill="1" applyBorder="1" applyAlignment="1" applyProtection="1">
      <alignment vertical="center"/>
    </xf>
    <xf numFmtId="164" fontId="22" fillId="0" borderId="21" xfId="0" applyNumberFormat="1" applyFont="1" applyFill="1" applyBorder="1" applyAlignment="1" applyProtection="1">
      <alignment vertical="center"/>
      <protection locked="0"/>
    </xf>
    <xf numFmtId="164" fontId="26" fillId="9" borderId="21" xfId="0" applyNumberFormat="1" applyFont="1" applyFill="1" applyBorder="1" applyAlignment="1" applyProtection="1">
      <alignment vertical="center"/>
    </xf>
    <xf numFmtId="164" fontId="20" fillId="9" borderId="21" xfId="0" applyNumberFormat="1" applyFont="1" applyFill="1" applyBorder="1" applyAlignment="1" applyProtection="1">
      <alignment vertical="center"/>
    </xf>
    <xf numFmtId="168" fontId="20" fillId="0" borderId="14" xfId="0" applyNumberFormat="1" applyFont="1" applyFill="1" applyBorder="1" applyProtection="1">
      <protection locked="0"/>
    </xf>
    <xf numFmtId="0" fontId="24" fillId="0" borderId="20" xfId="0" applyFont="1" applyFill="1" applyBorder="1" applyAlignment="1" applyProtection="1">
      <alignment horizontal="center" wrapText="1"/>
    </xf>
    <xf numFmtId="0" fontId="24" fillId="0" borderId="20" xfId="0" applyFont="1" applyFill="1" applyBorder="1" applyAlignment="1" applyProtection="1">
      <alignment wrapText="1"/>
    </xf>
    <xf numFmtId="8" fontId="24" fillId="0" borderId="20" xfId="0" applyNumberFormat="1" applyFont="1" applyFill="1" applyBorder="1" applyAlignment="1" applyProtection="1">
      <alignment wrapText="1"/>
    </xf>
    <xf numFmtId="0" fontId="20" fillId="0" borderId="0" xfId="0" applyFont="1" applyAlignment="1" applyProtection="1">
      <alignment wrapText="1"/>
    </xf>
    <xf numFmtId="0" fontId="20" fillId="0" borderId="0" xfId="0" applyFont="1" applyProtection="1"/>
    <xf numFmtId="0" fontId="22" fillId="10" borderId="15" xfId="0" applyFont="1" applyFill="1" applyBorder="1" applyAlignment="1" applyProtection="1"/>
    <xf numFmtId="8" fontId="20" fillId="10" borderId="16" xfId="0" applyNumberFormat="1" applyFont="1" applyFill="1" applyBorder="1" applyProtection="1"/>
    <xf numFmtId="0" fontId="20" fillId="10" borderId="26" xfId="0" applyFont="1" applyFill="1" applyBorder="1" applyProtection="1"/>
    <xf numFmtId="0" fontId="20" fillId="10" borderId="17" xfId="0" applyFont="1" applyFill="1" applyBorder="1" applyProtection="1"/>
    <xf numFmtId="8" fontId="20" fillId="8" borderId="16" xfId="0" applyNumberFormat="1" applyFont="1" applyFill="1" applyBorder="1" applyProtection="1"/>
    <xf numFmtId="0" fontId="20" fillId="8" borderId="26" xfId="0" applyFont="1" applyFill="1" applyBorder="1" applyProtection="1"/>
    <xf numFmtId="0" fontId="20" fillId="8" borderId="17" xfId="0" applyFont="1" applyFill="1" applyBorder="1" applyProtection="1"/>
    <xf numFmtId="0" fontId="20" fillId="0" borderId="15" xfId="0" quotePrefix="1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24" fillId="0" borderId="20" xfId="0" applyFont="1" applyFill="1" applyBorder="1" applyAlignment="1" applyProtection="1"/>
    <xf numFmtId="49" fontId="30" fillId="0" borderId="28" xfId="0" quotePrefix="1" applyNumberFormat="1" applyFont="1" applyFill="1" applyBorder="1" applyAlignment="1" applyProtection="1">
      <alignment vertical="center" wrapText="1"/>
    </xf>
    <xf numFmtId="164" fontId="22" fillId="4" borderId="29" xfId="0" applyNumberFormat="1" applyFont="1" applyFill="1" applyBorder="1" applyAlignment="1" applyProtection="1">
      <alignment vertical="center"/>
    </xf>
    <xf numFmtId="164" fontId="22" fillId="0" borderId="29" xfId="0" applyNumberFormat="1" applyFont="1" applyFill="1" applyBorder="1" applyAlignment="1" applyProtection="1">
      <alignment vertical="center"/>
      <protection locked="0"/>
    </xf>
    <xf numFmtId="0" fontId="27" fillId="0" borderId="23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0" fontId="20" fillId="0" borderId="9" xfId="0" applyFont="1" applyFill="1" applyBorder="1" applyAlignment="1" applyProtection="1">
      <alignment horizontal="left"/>
    </xf>
    <xf numFmtId="0" fontId="0" fillId="0" borderId="14" xfId="0" applyFill="1" applyBorder="1" applyProtection="1"/>
    <xf numFmtId="0" fontId="20" fillId="0" borderId="14" xfId="0" applyFont="1" applyFill="1" applyBorder="1" applyAlignment="1" applyProtection="1">
      <alignment horizontal="center"/>
    </xf>
    <xf numFmtId="10" fontId="22" fillId="0" borderId="10" xfId="0" applyNumberFormat="1" applyFont="1" applyFill="1" applyBorder="1" applyAlignment="1" applyProtection="1">
      <alignment horizontal="center"/>
    </xf>
    <xf numFmtId="0" fontId="28" fillId="11" borderId="16" xfId="0" applyFont="1" applyFill="1" applyBorder="1" applyAlignment="1" applyProtection="1">
      <alignment vertical="center" wrapText="1"/>
    </xf>
    <xf numFmtId="0" fontId="27" fillId="11" borderId="15" xfId="0" applyFont="1" applyFill="1" applyBorder="1" applyAlignment="1" applyProtection="1">
      <alignment vertical="center"/>
    </xf>
    <xf numFmtId="164" fontId="27" fillId="11" borderId="16" xfId="0" applyNumberFormat="1" applyFont="1" applyFill="1" applyBorder="1" applyAlignment="1" applyProtection="1">
      <alignment vertical="center" wrapText="1"/>
    </xf>
    <xf numFmtId="164" fontId="27" fillId="11" borderId="17" xfId="0" applyNumberFormat="1" applyFont="1" applyFill="1" applyBorder="1" applyAlignment="1" applyProtection="1">
      <alignment vertical="center" wrapText="1"/>
    </xf>
    <xf numFmtId="0" fontId="27" fillId="11" borderId="21" xfId="0" applyFont="1" applyFill="1" applyBorder="1" applyAlignment="1" applyProtection="1">
      <alignment vertical="center"/>
    </xf>
    <xf numFmtId="0" fontId="28" fillId="11" borderId="21" xfId="0" applyFont="1" applyFill="1" applyBorder="1" applyAlignment="1" applyProtection="1">
      <alignment vertical="center" wrapText="1"/>
    </xf>
    <xf numFmtId="164" fontId="28" fillId="11" borderId="21" xfId="0" applyNumberFormat="1" applyFont="1" applyFill="1" applyBorder="1" applyAlignment="1" applyProtection="1">
      <alignment vertical="center"/>
    </xf>
    <xf numFmtId="164" fontId="31" fillId="11" borderId="17" xfId="0" applyNumberFormat="1" applyFont="1" applyFill="1" applyBorder="1" applyAlignment="1" applyProtection="1">
      <alignment vertical="center"/>
    </xf>
    <xf numFmtId="164" fontId="31" fillId="11" borderId="3" xfId="0" applyNumberFormat="1" applyFont="1" applyFill="1" applyBorder="1" applyAlignment="1" applyProtection="1">
      <alignment vertical="center"/>
    </xf>
    <xf numFmtId="164" fontId="28" fillId="11" borderId="3" xfId="0" applyNumberFormat="1" applyFont="1" applyFill="1" applyBorder="1" applyAlignment="1" applyProtection="1">
      <alignment vertical="center"/>
    </xf>
    <xf numFmtId="0" fontId="22" fillId="12" borderId="16" xfId="0" applyFont="1" applyFill="1" applyBorder="1" applyAlignment="1" applyProtection="1">
      <alignment vertical="center" wrapText="1"/>
    </xf>
    <xf numFmtId="0" fontId="22" fillId="12" borderId="15" xfId="0" applyFont="1" applyFill="1" applyBorder="1" applyAlignment="1" applyProtection="1">
      <alignment vertical="center"/>
    </xf>
    <xf numFmtId="164" fontId="22" fillId="12" borderId="3" xfId="0" applyNumberFormat="1" applyFont="1" applyFill="1" applyBorder="1" applyAlignment="1" applyProtection="1">
      <alignment vertical="center"/>
    </xf>
    <xf numFmtId="164" fontId="20" fillId="12" borderId="3" xfId="0" applyNumberFormat="1" applyFont="1" applyFill="1" applyBorder="1" applyAlignment="1" applyProtection="1">
      <alignment vertical="center"/>
    </xf>
    <xf numFmtId="0" fontId="22" fillId="13" borderId="3" xfId="0" applyFont="1" applyFill="1" applyBorder="1" applyAlignment="1" applyProtection="1">
      <alignment horizontal="center" wrapText="1"/>
    </xf>
    <xf numFmtId="8" fontId="22" fillId="13" borderId="3" xfId="0" applyNumberFormat="1" applyFont="1" applyFill="1" applyBorder="1" applyAlignment="1" applyProtection="1">
      <alignment horizontal="center" wrapText="1"/>
    </xf>
    <xf numFmtId="0" fontId="22" fillId="13" borderId="27" xfId="0" applyFont="1" applyFill="1" applyBorder="1" applyAlignment="1" applyProtection="1">
      <alignment horizontal="center" wrapText="1"/>
    </xf>
    <xf numFmtId="0" fontId="22" fillId="13" borderId="17" xfId="0" applyFont="1" applyFill="1" applyBorder="1" applyAlignment="1" applyProtection="1">
      <alignment horizontal="center" wrapText="1"/>
    </xf>
    <xf numFmtId="0" fontId="22" fillId="13" borderId="3" xfId="0" applyFont="1" applyFill="1" applyBorder="1" applyAlignment="1" applyProtection="1">
      <alignment horizontal="center"/>
    </xf>
    <xf numFmtId="0" fontId="20" fillId="14" borderId="22" xfId="0" applyFont="1" applyFill="1" applyBorder="1" applyAlignment="1" applyProtection="1">
      <alignment vertical="center"/>
    </xf>
    <xf numFmtId="0" fontId="22" fillId="14" borderId="15" xfId="0" applyFont="1" applyFill="1" applyBorder="1" applyAlignment="1" applyProtection="1">
      <alignment vertical="center"/>
    </xf>
    <xf numFmtId="164" fontId="22" fillId="14" borderId="3" xfId="0" applyNumberFormat="1" applyFont="1" applyFill="1" applyBorder="1" applyAlignment="1" applyProtection="1">
      <alignment vertical="center" wrapText="1"/>
    </xf>
    <xf numFmtId="164" fontId="20" fillId="14" borderId="3" xfId="0" applyNumberFormat="1" applyFont="1" applyFill="1" applyBorder="1" applyAlignment="1" applyProtection="1">
      <alignment vertical="center" wrapText="1"/>
    </xf>
    <xf numFmtId="164" fontId="20" fillId="14" borderId="27" xfId="0" applyNumberFormat="1" applyFont="1" applyFill="1" applyBorder="1" applyAlignment="1" applyProtection="1">
      <alignment vertical="center" wrapText="1"/>
    </xf>
    <xf numFmtId="164" fontId="20" fillId="14" borderId="17" xfId="0" applyNumberFormat="1" applyFont="1" applyFill="1" applyBorder="1" applyAlignment="1" applyProtection="1">
      <alignment vertical="center" wrapText="1"/>
    </xf>
    <xf numFmtId="0" fontId="22" fillId="14" borderId="19" xfId="0" applyFont="1" applyFill="1" applyBorder="1" applyAlignment="1" applyProtection="1">
      <alignment vertical="center" wrapText="1"/>
    </xf>
    <xf numFmtId="0" fontId="22" fillId="14" borderId="0" xfId="0" applyFont="1" applyFill="1" applyBorder="1" applyAlignment="1" applyProtection="1">
      <alignment vertical="center" wrapText="1"/>
    </xf>
    <xf numFmtId="0" fontId="22" fillId="14" borderId="20" xfId="0" applyFont="1" applyFill="1" applyBorder="1" applyAlignment="1" applyProtection="1">
      <alignment vertical="center" wrapText="1"/>
    </xf>
    <xf numFmtId="0" fontId="26" fillId="14" borderId="15" xfId="0" applyFont="1" applyFill="1" applyBorder="1" applyAlignment="1" applyProtection="1">
      <alignment vertical="center"/>
    </xf>
    <xf numFmtId="164" fontId="0" fillId="14" borderId="3" xfId="0" applyNumberFormat="1" applyFill="1" applyBorder="1" applyAlignment="1" applyProtection="1">
      <alignment vertical="center" wrapText="1"/>
    </xf>
    <xf numFmtId="0" fontId="22" fillId="14" borderId="21" xfId="0" applyFont="1" applyFill="1" applyBorder="1" applyAlignment="1" applyProtection="1">
      <alignment vertical="center"/>
    </xf>
    <xf numFmtId="0" fontId="22" fillId="14" borderId="21" xfId="0" applyFont="1" applyFill="1" applyBorder="1" applyAlignment="1" applyProtection="1">
      <alignment vertical="center" wrapText="1"/>
    </xf>
    <xf numFmtId="164" fontId="22" fillId="14" borderId="21" xfId="0" applyNumberFormat="1" applyFont="1" applyFill="1" applyBorder="1" applyAlignment="1" applyProtection="1">
      <alignment vertical="center" wrapText="1"/>
    </xf>
    <xf numFmtId="164" fontId="0" fillId="14" borderId="21" xfId="0" applyNumberFormat="1" applyFill="1" applyBorder="1" applyAlignment="1" applyProtection="1">
      <alignment vertical="center" wrapText="1"/>
    </xf>
    <xf numFmtId="0" fontId="22" fillId="14" borderId="16" xfId="0" applyFont="1" applyFill="1" applyBorder="1" applyAlignment="1" applyProtection="1">
      <alignment vertical="center" wrapText="1"/>
    </xf>
    <xf numFmtId="0" fontId="26" fillId="14" borderId="18" xfId="0" applyFont="1" applyFill="1" applyBorder="1" applyAlignment="1" applyProtection="1">
      <alignment vertical="center"/>
    </xf>
    <xf numFmtId="164" fontId="26" fillId="14" borderId="19" xfId="0" applyNumberFormat="1" applyFont="1" applyFill="1" applyBorder="1" applyAlignment="1" applyProtection="1">
      <alignment vertical="center" wrapText="1"/>
    </xf>
    <xf numFmtId="164" fontId="26" fillId="14" borderId="16" xfId="0" applyNumberFormat="1" applyFont="1" applyFill="1" applyBorder="1" applyAlignment="1" applyProtection="1">
      <alignment vertical="center" wrapText="1"/>
    </xf>
    <xf numFmtId="164" fontId="26" fillId="14" borderId="17" xfId="0" applyNumberFormat="1" applyFont="1" applyFill="1" applyBorder="1" applyAlignment="1" applyProtection="1">
      <alignment vertical="center" wrapText="1"/>
    </xf>
    <xf numFmtId="0" fontId="26" fillId="14" borderId="21" xfId="0" applyFont="1" applyFill="1" applyBorder="1" applyAlignment="1" applyProtection="1">
      <alignment vertical="center"/>
    </xf>
    <xf numFmtId="0" fontId="27" fillId="15" borderId="15" xfId="0" applyFont="1" applyFill="1" applyBorder="1" applyAlignment="1" applyProtection="1"/>
    <xf numFmtId="0" fontId="28" fillId="15" borderId="16" xfId="0" applyFont="1" applyFill="1" applyBorder="1" applyAlignment="1" applyProtection="1">
      <alignment wrapText="1"/>
    </xf>
    <xf numFmtId="0" fontId="27" fillId="15" borderId="16" xfId="0" applyFont="1" applyFill="1" applyBorder="1" applyAlignment="1" applyProtection="1">
      <alignment wrapText="1"/>
    </xf>
    <xf numFmtId="8" fontId="27" fillId="15" borderId="16" xfId="0" applyNumberFormat="1" applyFont="1" applyFill="1" applyBorder="1" applyAlignment="1" applyProtection="1">
      <alignment wrapText="1"/>
    </xf>
    <xf numFmtId="0" fontId="27" fillId="15" borderId="26" xfId="0" applyFont="1" applyFill="1" applyBorder="1" applyAlignment="1" applyProtection="1">
      <alignment wrapText="1"/>
    </xf>
    <xf numFmtId="0" fontId="27" fillId="15" borderId="17" xfId="0" applyFont="1" applyFill="1" applyBorder="1" applyAlignment="1" applyProtection="1">
      <alignment wrapText="1"/>
    </xf>
    <xf numFmtId="0" fontId="28" fillId="15" borderId="16" xfId="0" applyFont="1" applyFill="1" applyBorder="1" applyAlignment="1" applyProtection="1">
      <alignment vertical="center" wrapText="1"/>
    </xf>
    <xf numFmtId="0" fontId="27" fillId="15" borderId="21" xfId="0" applyFont="1" applyFill="1" applyBorder="1" applyAlignment="1" applyProtection="1">
      <alignment vertical="center"/>
    </xf>
    <xf numFmtId="0" fontId="28" fillId="15" borderId="21" xfId="0" applyFont="1" applyFill="1" applyBorder="1" applyAlignment="1" applyProtection="1">
      <alignment vertical="center" wrapText="1"/>
    </xf>
    <xf numFmtId="164" fontId="28" fillId="15" borderId="21" xfId="0" applyNumberFormat="1" applyFont="1" applyFill="1" applyBorder="1" applyAlignment="1" applyProtection="1">
      <alignment vertical="center"/>
    </xf>
    <xf numFmtId="164" fontId="31" fillId="15" borderId="17" xfId="0" applyNumberFormat="1" applyFont="1" applyFill="1" applyBorder="1" applyAlignment="1" applyProtection="1">
      <alignment vertical="center"/>
    </xf>
    <xf numFmtId="164" fontId="28" fillId="15" borderId="3" xfId="0" applyNumberFormat="1" applyFont="1" applyFill="1" applyBorder="1" applyAlignment="1" applyProtection="1">
      <alignment vertical="center"/>
    </xf>
    <xf numFmtId="0" fontId="42" fillId="0" borderId="0" xfId="0" applyFont="1" applyFill="1" applyProtection="1"/>
    <xf numFmtId="0" fontId="22" fillId="0" borderId="0" xfId="0" applyFont="1" applyProtection="1">
      <protection locked="0"/>
    </xf>
    <xf numFmtId="164" fontId="20" fillId="0" borderId="15" xfId="0" applyNumberFormat="1" applyFont="1" applyFill="1" applyBorder="1" applyAlignment="1" applyProtection="1">
      <alignment vertical="center" wrapText="1"/>
      <protection locked="0"/>
    </xf>
    <xf numFmtId="164" fontId="20" fillId="0" borderId="15" xfId="0" quotePrefix="1" applyNumberFormat="1" applyFont="1" applyFill="1" applyBorder="1" applyAlignment="1" applyProtection="1">
      <alignment vertical="center" wrapText="1"/>
      <protection locked="0"/>
    </xf>
    <xf numFmtId="164" fontId="0" fillId="0" borderId="17" xfId="0" applyNumberFormat="1" applyFill="1" applyBorder="1" applyAlignment="1" applyProtection="1">
      <alignment vertical="center"/>
      <protection locked="0"/>
    </xf>
    <xf numFmtId="0" fontId="0" fillId="8" borderId="19" xfId="0" applyFill="1" applyBorder="1" applyProtection="1"/>
    <xf numFmtId="164" fontId="20" fillId="0" borderId="15" xfId="0" applyNumberFormat="1" applyFont="1" applyBorder="1" applyAlignment="1" applyProtection="1">
      <alignment vertical="center"/>
      <protection locked="0"/>
    </xf>
    <xf numFmtId="164" fontId="20" fillId="0" borderId="15" xfId="0" applyNumberFormat="1" applyFont="1" applyFill="1" applyBorder="1" applyAlignment="1" applyProtection="1">
      <alignment vertical="center"/>
      <protection locked="0"/>
    </xf>
    <xf numFmtId="164" fontId="20" fillId="0" borderId="15" xfId="0" applyNumberFormat="1" applyFont="1" applyBorder="1" applyAlignment="1" applyProtection="1">
      <alignment vertical="center" wrapText="1"/>
      <protection locked="0"/>
    </xf>
    <xf numFmtId="164" fontId="30" fillId="0" borderId="15" xfId="0" applyNumberFormat="1" applyFont="1" applyFill="1" applyBorder="1" applyAlignment="1" applyProtection="1">
      <alignment vertical="center" wrapText="1"/>
      <protection locked="0"/>
    </xf>
    <xf numFmtId="164" fontId="39" fillId="0" borderId="15" xfId="0" applyNumberFormat="1" applyFont="1" applyFill="1" applyBorder="1" applyAlignment="1" applyProtection="1">
      <alignment vertical="center" wrapText="1"/>
      <protection locked="0"/>
    </xf>
    <xf numFmtId="164" fontId="20" fillId="4" borderId="15" xfId="0" applyNumberFormat="1" applyFont="1" applyFill="1" applyBorder="1" applyAlignment="1" applyProtection="1">
      <alignment vertical="center" wrapText="1"/>
      <protection locked="0"/>
    </xf>
    <xf numFmtId="164" fontId="30" fillId="0" borderId="15" xfId="0" quotePrefix="1" applyNumberFormat="1" applyFont="1" applyFill="1" applyBorder="1" applyAlignment="1" applyProtection="1">
      <alignment vertical="center" wrapText="1"/>
      <protection locked="0"/>
    </xf>
    <xf numFmtId="0" fontId="20" fillId="8" borderId="19" xfId="0" applyFont="1" applyFill="1" applyBorder="1" applyProtection="1"/>
    <xf numFmtId="10" fontId="22" fillId="8" borderId="31" xfId="0" applyNumberFormat="1" applyFont="1" applyFill="1" applyBorder="1" applyAlignment="1" applyProtection="1">
      <alignment horizontal="center"/>
    </xf>
    <xf numFmtId="166" fontId="22" fillId="0" borderId="21" xfId="3" applyNumberFormat="1" applyFont="1" applyBorder="1" applyAlignment="1" applyProtection="1">
      <alignment horizontal="center" vertical="center"/>
    </xf>
    <xf numFmtId="166" fontId="22" fillId="0" borderId="0" xfId="3" applyNumberFormat="1" applyFont="1" applyAlignment="1" applyProtection="1">
      <alignment horizontal="center" vertical="center"/>
    </xf>
    <xf numFmtId="164" fontId="20" fillId="0" borderId="0" xfId="0" applyNumberFormat="1" applyFont="1" applyAlignment="1" applyProtection="1">
      <alignment vertical="center"/>
    </xf>
    <xf numFmtId="0" fontId="22" fillId="0" borderId="0" xfId="0" applyFont="1" applyFill="1" applyBorder="1" applyAlignment="1" applyProtection="1">
      <alignment horizontal="center"/>
    </xf>
    <xf numFmtId="0" fontId="20" fillId="0" borderId="0" xfId="0" applyFont="1" applyBorder="1" applyProtection="1">
      <protection locked="0"/>
    </xf>
    <xf numFmtId="0" fontId="24" fillId="0" borderId="0" xfId="0" applyFont="1" applyFill="1" applyBorder="1" applyAlignment="1" applyProtection="1"/>
    <xf numFmtId="0" fontId="0" fillId="0" borderId="0" xfId="0" applyBorder="1" applyAlignment="1" applyProtection="1">
      <protection locked="0"/>
    </xf>
    <xf numFmtId="0" fontId="43" fillId="5" borderId="21" xfId="6" applyFont="1" applyFill="1" applyBorder="1" applyAlignment="1">
      <alignment horizontal="center"/>
    </xf>
    <xf numFmtId="0" fontId="43" fillId="5" borderId="21" xfId="0" applyFont="1" applyFill="1" applyBorder="1" applyAlignment="1">
      <alignment horizontal="center"/>
    </xf>
    <xf numFmtId="0" fontId="43" fillId="5" borderId="21" xfId="19" applyFont="1" applyFill="1" applyBorder="1" applyAlignment="1">
      <alignment horizontal="center"/>
    </xf>
    <xf numFmtId="164" fontId="0" fillId="0" borderId="0" xfId="2" applyNumberFormat="1" applyFont="1" applyAlignment="1">
      <alignment horizontal="left"/>
    </xf>
    <xf numFmtId="0" fontId="45" fillId="5" borderId="21" xfId="6" applyFont="1" applyFill="1" applyBorder="1" applyAlignment="1">
      <alignment horizontal="center"/>
    </xf>
    <xf numFmtId="0" fontId="44" fillId="0" borderId="0" xfId="7" applyFont="1"/>
    <xf numFmtId="43" fontId="20" fillId="0" borderId="0" xfId="1" quotePrefix="1" applyFont="1"/>
    <xf numFmtId="0" fontId="20" fillId="0" borderId="21" xfId="0" applyFont="1" applyBorder="1" applyAlignment="1">
      <alignment horizontal="center"/>
    </xf>
    <xf numFmtId="49" fontId="30" fillId="6" borderId="21" xfId="0" applyNumberFormat="1" applyFont="1" applyFill="1" applyBorder="1" applyAlignment="1">
      <alignment horizontal="center" wrapText="1"/>
    </xf>
    <xf numFmtId="49" fontId="30" fillId="6" borderId="21" xfId="0" applyNumberFormat="1" applyFont="1" applyFill="1" applyBorder="1" applyAlignment="1">
      <alignment horizontal="left" wrapText="1"/>
    </xf>
    <xf numFmtId="0" fontId="20" fillId="0" borderId="21" xfId="0" applyFont="1" applyBorder="1"/>
    <xf numFmtId="0" fontId="46" fillId="0" borderId="0" xfId="7" applyFont="1"/>
    <xf numFmtId="49" fontId="30" fillId="0" borderId="41" xfId="0" quotePrefix="1" applyNumberFormat="1" applyFont="1" applyFill="1" applyBorder="1" applyAlignment="1" applyProtection="1">
      <alignment vertical="center" wrapText="1"/>
    </xf>
    <xf numFmtId="49" fontId="30" fillId="0" borderId="42" xfId="0" applyNumberFormat="1" applyFont="1" applyFill="1" applyBorder="1" applyAlignment="1" applyProtection="1">
      <alignment vertical="center" wrapText="1"/>
      <protection locked="0"/>
    </xf>
    <xf numFmtId="0" fontId="0" fillId="0" borderId="42" xfId="0" applyBorder="1" applyProtection="1">
      <protection locked="0"/>
    </xf>
    <xf numFmtId="10" fontId="20" fillId="0" borderId="21" xfId="0" applyNumberFormat="1" applyFont="1" applyBorder="1" applyAlignment="1">
      <alignment horizontal="center"/>
    </xf>
    <xf numFmtId="169" fontId="30" fillId="6" borderId="21" xfId="3" applyNumberFormat="1" applyFont="1" applyFill="1" applyBorder="1" applyAlignment="1">
      <alignment horizontal="center" wrapText="1"/>
    </xf>
    <xf numFmtId="0" fontId="0" fillId="0" borderId="0" xfId="0" quotePrefix="1"/>
    <xf numFmtId="8" fontId="38" fillId="6" borderId="0" xfId="0" applyNumberFormat="1" applyFont="1" applyFill="1" applyBorder="1" applyAlignment="1">
      <alignment horizontal="right" wrapText="1"/>
    </xf>
    <xf numFmtId="0" fontId="0" fillId="6" borderId="0" xfId="0" applyFill="1" applyBorder="1"/>
    <xf numFmtId="0" fontId="62" fillId="6" borderId="43" xfId="0" applyFont="1" applyFill="1" applyBorder="1" applyAlignment="1">
      <alignment horizontal="right" vertical="center" wrapText="1"/>
    </xf>
    <xf numFmtId="8" fontId="38" fillId="6" borderId="0" xfId="0" applyNumberFormat="1" applyFont="1" applyFill="1" applyAlignment="1">
      <alignment horizontal="right" wrapText="1"/>
    </xf>
    <xf numFmtId="49" fontId="63" fillId="6" borderId="44" xfId="0" applyNumberFormat="1" applyFont="1" applyFill="1" applyBorder="1" applyAlignment="1">
      <alignment wrapText="1"/>
    </xf>
    <xf numFmtId="8" fontId="38" fillId="6" borderId="44" xfId="0" applyNumberFormat="1" applyFont="1" applyFill="1" applyBorder="1" applyAlignment="1">
      <alignment horizontal="right" wrapText="1"/>
    </xf>
    <xf numFmtId="0" fontId="0" fillId="6" borderId="0" xfId="0" applyFill="1"/>
    <xf numFmtId="49" fontId="62" fillId="6" borderId="0" xfId="0" applyNumberFormat="1" applyFont="1" applyFill="1" applyAlignment="1">
      <alignment wrapText="1"/>
    </xf>
    <xf numFmtId="0" fontId="64" fillId="0" borderId="0" xfId="0" applyFont="1"/>
    <xf numFmtId="164" fontId="30" fillId="0" borderId="15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/>
    <xf numFmtId="49" fontId="30" fillId="0" borderId="0" xfId="0" quotePrefix="1" applyNumberFormat="1" applyFont="1" applyFill="1" applyBorder="1" applyAlignment="1" applyProtection="1">
      <alignment horizontal="left" vertical="center" wrapText="1"/>
    </xf>
    <xf numFmtId="0" fontId="20" fillId="14" borderId="19" xfId="0" applyFont="1" applyFill="1" applyBorder="1" applyAlignment="1" applyProtection="1">
      <alignment vertical="center"/>
    </xf>
    <xf numFmtId="49" fontId="30" fillId="0" borderId="29" xfId="0" quotePrefix="1" applyNumberFormat="1" applyFont="1" applyFill="1" applyBorder="1" applyAlignment="1" applyProtection="1">
      <alignment vertical="center" wrapText="1"/>
    </xf>
    <xf numFmtId="2" fontId="0" fillId="0" borderId="0" xfId="0" applyNumberFormat="1"/>
    <xf numFmtId="8" fontId="22" fillId="8" borderId="16" xfId="0" applyNumberFormat="1" applyFont="1" applyFill="1" applyBorder="1" applyProtection="1"/>
    <xf numFmtId="164" fontId="22" fillId="9" borderId="3" xfId="0" applyNumberFormat="1" applyFont="1" applyFill="1" applyBorder="1" applyAlignment="1" applyProtection="1">
      <alignment vertical="center"/>
    </xf>
    <xf numFmtId="164" fontId="22" fillId="3" borderId="16" xfId="0" applyNumberFormat="1" applyFont="1" applyFill="1" applyBorder="1" applyAlignment="1" applyProtection="1">
      <alignment vertical="center" wrapText="1"/>
    </xf>
    <xf numFmtId="164" fontId="22" fillId="14" borderId="19" xfId="0" applyNumberFormat="1" applyFont="1" applyFill="1" applyBorder="1" applyAlignment="1" applyProtection="1">
      <alignment vertical="center" wrapText="1"/>
    </xf>
    <xf numFmtId="164" fontId="0" fillId="0" borderId="14" xfId="0" applyNumberFormat="1" applyBorder="1" applyAlignment="1">
      <alignment horizontal="center"/>
    </xf>
    <xf numFmtId="0" fontId="24" fillId="0" borderId="0" xfId="0" applyFont="1" applyAlignment="1">
      <alignment horizontal="center"/>
    </xf>
    <xf numFmtId="17" fontId="40" fillId="0" borderId="14" xfId="0" applyNumberFormat="1" applyFont="1" applyBorder="1" applyAlignment="1">
      <alignment horizontal="center"/>
    </xf>
    <xf numFmtId="0" fontId="40" fillId="0" borderId="30" xfId="0" applyFont="1" applyBorder="1" applyAlignment="1"/>
    <xf numFmtId="166" fontId="22" fillId="0" borderId="0" xfId="3" applyNumberFormat="1" applyFont="1" applyBorder="1" applyAlignment="1" applyProtection="1">
      <alignment horizontal="center" vertical="center"/>
    </xf>
    <xf numFmtId="166" fontId="22" fillId="0" borderId="25" xfId="3" applyNumberFormat="1" applyFont="1" applyBorder="1" applyAlignment="1" applyProtection="1">
      <alignment horizontal="center" vertical="center"/>
    </xf>
    <xf numFmtId="164" fontId="20" fillId="14" borderId="20" xfId="0" applyNumberFormat="1" applyFont="1" applyFill="1" applyBorder="1" applyAlignment="1" applyProtection="1">
      <alignment vertical="center" wrapText="1"/>
    </xf>
    <xf numFmtId="164" fontId="20" fillId="14" borderId="45" xfId="0" applyNumberFormat="1" applyFont="1" applyFill="1" applyBorder="1" applyAlignment="1" applyProtection="1">
      <alignment vertical="center" wrapText="1"/>
    </xf>
    <xf numFmtId="164" fontId="20" fillId="14" borderId="15" xfId="0" applyNumberFormat="1" applyFont="1" applyFill="1" applyBorder="1" applyAlignment="1" applyProtection="1">
      <alignment vertical="center" wrapText="1"/>
    </xf>
    <xf numFmtId="164" fontId="20" fillId="12" borderId="15" xfId="0" applyNumberFormat="1" applyFont="1" applyFill="1" applyBorder="1" applyAlignment="1" applyProtection="1">
      <alignment vertical="center"/>
    </xf>
    <xf numFmtId="164" fontId="20" fillId="9" borderId="15" xfId="0" applyNumberFormat="1" applyFont="1" applyFill="1" applyBorder="1" applyAlignment="1" applyProtection="1">
      <alignment vertical="center"/>
    </xf>
    <xf numFmtId="164" fontId="31" fillId="15" borderId="15" xfId="0" applyNumberFormat="1" applyFont="1" applyFill="1" applyBorder="1" applyAlignment="1" applyProtection="1">
      <alignment vertical="center"/>
    </xf>
    <xf numFmtId="164" fontId="22" fillId="14" borderId="17" xfId="0" applyNumberFormat="1" applyFont="1" applyFill="1" applyBorder="1" applyAlignment="1" applyProtection="1">
      <alignment vertical="center" wrapText="1"/>
    </xf>
    <xf numFmtId="164" fontId="22" fillId="12" borderId="17" xfId="0" applyNumberFormat="1" applyFont="1" applyFill="1" applyBorder="1" applyAlignment="1" applyProtection="1">
      <alignment vertical="center"/>
    </xf>
    <xf numFmtId="164" fontId="26" fillId="9" borderId="17" xfId="0" applyNumberFormat="1" applyFont="1" applyFill="1" applyBorder="1" applyAlignment="1" applyProtection="1">
      <alignment vertical="center"/>
    </xf>
    <xf numFmtId="164" fontId="28" fillId="15" borderId="17" xfId="0" applyNumberFormat="1" applyFont="1" applyFill="1" applyBorder="1" applyAlignment="1" applyProtection="1">
      <alignment vertical="center"/>
    </xf>
    <xf numFmtId="164" fontId="31" fillId="0" borderId="0" xfId="0" applyNumberFormat="1" applyFont="1" applyFill="1" applyBorder="1" applyAlignment="1" applyProtection="1">
      <alignment vertical="center"/>
    </xf>
    <xf numFmtId="164" fontId="20" fillId="14" borderId="21" xfId="0" applyNumberFormat="1" applyFont="1" applyFill="1" applyBorder="1" applyAlignment="1" applyProtection="1">
      <alignment vertical="center" wrapText="1"/>
    </xf>
    <xf numFmtId="0" fontId="20" fillId="8" borderId="21" xfId="0" applyFont="1" applyFill="1" applyBorder="1" applyProtection="1"/>
    <xf numFmtId="164" fontId="20" fillId="12" borderId="21" xfId="0" applyNumberFormat="1" applyFont="1" applyFill="1" applyBorder="1" applyAlignment="1" applyProtection="1">
      <alignment vertical="center"/>
    </xf>
    <xf numFmtId="164" fontId="0" fillId="3" borderId="21" xfId="0" applyNumberFormat="1" applyFill="1" applyBorder="1" applyAlignment="1" applyProtection="1">
      <alignment vertical="center" wrapText="1"/>
    </xf>
    <xf numFmtId="164" fontId="26" fillId="10" borderId="21" xfId="0" applyNumberFormat="1" applyFont="1" applyFill="1" applyBorder="1" applyAlignment="1" applyProtection="1">
      <alignment vertical="center" wrapText="1"/>
    </xf>
    <xf numFmtId="0" fontId="0" fillId="8" borderId="21" xfId="0" applyFill="1" applyBorder="1" applyProtection="1"/>
    <xf numFmtId="164" fontId="31" fillId="15" borderId="21" xfId="0" applyNumberFormat="1" applyFont="1" applyFill="1" applyBorder="1" applyAlignment="1" applyProtection="1">
      <alignment vertical="center"/>
    </xf>
    <xf numFmtId="164" fontId="0" fillId="0" borderId="0" xfId="0" applyNumberFormat="1" applyBorder="1" applyAlignment="1"/>
    <xf numFmtId="1" fontId="0" fillId="0" borderId="0" xfId="0" applyNumberFormat="1" applyProtection="1">
      <protection locked="0"/>
    </xf>
    <xf numFmtId="1" fontId="0" fillId="0" borderId="0" xfId="0" applyNumberFormat="1" applyFill="1" applyProtection="1"/>
    <xf numFmtId="1" fontId="0" fillId="0" borderId="0" xfId="0" applyNumberFormat="1" applyFill="1" applyBorder="1" applyProtection="1"/>
    <xf numFmtId="1" fontId="0" fillId="0" borderId="0" xfId="0" applyNumberFormat="1" applyAlignment="1" applyProtection="1">
      <alignment vertical="center"/>
      <protection locked="0"/>
    </xf>
    <xf numFmtId="1" fontId="0" fillId="48" borderId="0" xfId="0" applyNumberFormat="1" applyFill="1" applyAlignment="1" applyProtection="1">
      <alignment wrapText="1"/>
    </xf>
    <xf numFmtId="0" fontId="20" fillId="48" borderId="0" xfId="0" applyFont="1" applyFill="1" applyAlignment="1" applyProtection="1">
      <alignment wrapText="1"/>
    </xf>
    <xf numFmtId="1" fontId="0" fillId="48" borderId="0" xfId="0" applyNumberFormat="1" applyFill="1" applyProtection="1"/>
    <xf numFmtId="0" fontId="0" fillId="48" borderId="0" xfId="0" applyFill="1" applyProtection="1"/>
    <xf numFmtId="1" fontId="0" fillId="48" borderId="0" xfId="0" applyNumberFormat="1" applyFill="1" applyAlignment="1" applyProtection="1">
      <alignment vertical="center"/>
      <protection locked="0"/>
    </xf>
    <xf numFmtId="164" fontId="0" fillId="48" borderId="0" xfId="0" applyNumberFormat="1" applyFill="1" applyAlignment="1" applyProtection="1">
      <alignment vertical="center"/>
      <protection locked="0"/>
    </xf>
    <xf numFmtId="1" fontId="0" fillId="48" borderId="0" xfId="0" applyNumberFormat="1" applyFill="1" applyAlignment="1" applyProtection="1">
      <alignment vertical="center"/>
    </xf>
    <xf numFmtId="0" fontId="0" fillId="48" borderId="0" xfId="0" applyFill="1" applyAlignment="1" applyProtection="1">
      <alignment vertical="center"/>
    </xf>
    <xf numFmtId="1" fontId="0" fillId="48" borderId="0" xfId="0" applyNumberFormat="1" applyFill="1" applyBorder="1" applyAlignment="1" applyProtection="1">
      <alignment vertical="center"/>
    </xf>
    <xf numFmtId="0" fontId="0" fillId="48" borderId="0" xfId="0" applyFill="1" applyBorder="1" applyAlignment="1" applyProtection="1">
      <alignment vertical="center"/>
    </xf>
    <xf numFmtId="1" fontId="0" fillId="48" borderId="0" xfId="0" applyNumberFormat="1" applyFill="1" applyProtection="1">
      <protection locked="0"/>
    </xf>
    <xf numFmtId="0" fontId="0" fillId="48" borderId="0" xfId="0" applyFill="1" applyProtection="1">
      <protection locked="0"/>
    </xf>
    <xf numFmtId="49" fontId="38" fillId="6" borderId="0" xfId="0" applyNumberFormat="1" applyFont="1" applyFill="1" applyBorder="1" applyAlignment="1">
      <alignment wrapText="1"/>
    </xf>
    <xf numFmtId="49" fontId="63" fillId="6" borderId="0" xfId="0" applyNumberFormat="1" applyFont="1" applyFill="1" applyAlignment="1">
      <alignment wrapText="1"/>
    </xf>
    <xf numFmtId="49" fontId="38" fillId="6" borderId="0" xfId="0" applyNumberFormat="1" applyFont="1" applyFill="1" applyAlignment="1">
      <alignment wrapText="1"/>
    </xf>
    <xf numFmtId="10" fontId="0" fillId="0" borderId="21" xfId="0" applyNumberFormat="1" applyBorder="1" applyAlignment="1">
      <alignment horizontal="center"/>
    </xf>
    <xf numFmtId="0" fontId="1" fillId="0" borderId="0" xfId="86" quotePrefix="1"/>
    <xf numFmtId="0" fontId="1" fillId="47" borderId="0" xfId="86" quotePrefix="1" applyFill="1"/>
    <xf numFmtId="0" fontId="1" fillId="0" borderId="0" xfId="86" quotePrefix="1" applyNumberFormat="1" applyAlignment="1">
      <alignment horizontal="right"/>
    </xf>
    <xf numFmtId="4" fontId="1" fillId="0" borderId="0" xfId="86" quotePrefix="1" applyNumberFormat="1" applyAlignment="1">
      <alignment horizontal="right"/>
    </xf>
    <xf numFmtId="0" fontId="1" fillId="47" borderId="0" xfId="86" quotePrefix="1" applyNumberFormat="1" applyFill="1" applyAlignment="1">
      <alignment horizontal="right"/>
    </xf>
    <xf numFmtId="4" fontId="1" fillId="47" borderId="0" xfId="86" quotePrefix="1" applyNumberFormat="1" applyFill="1" applyAlignment="1">
      <alignment horizontal="right"/>
    </xf>
    <xf numFmtId="0" fontId="0" fillId="0" borderId="21" xfId="0" applyBorder="1" applyAlignment="1">
      <alignment horizontal="center"/>
    </xf>
    <xf numFmtId="0" fontId="0" fillId="0" borderId="21" xfId="0" applyBorder="1"/>
    <xf numFmtId="164" fontId="0" fillId="0" borderId="31" xfId="0" applyNumberFormat="1" applyBorder="1"/>
    <xf numFmtId="164" fontId="22" fillId="4" borderId="3" xfId="0" applyNumberFormat="1" applyFont="1" applyFill="1" applyBorder="1" applyAlignment="1" applyProtection="1">
      <alignment vertical="center"/>
      <protection locked="0"/>
    </xf>
    <xf numFmtId="164" fontId="20" fillId="0" borderId="27" xfId="0" applyNumberFormat="1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horizontal="center"/>
    </xf>
    <xf numFmtId="164" fontId="0" fillId="0" borderId="14" xfId="0" applyNumberFormat="1" applyBorder="1" applyAlignment="1">
      <alignment horizontal="center"/>
    </xf>
    <xf numFmtId="0" fontId="20" fillId="0" borderId="0" xfId="0" applyFont="1" applyAlignment="1">
      <alignment horizontal="center"/>
    </xf>
    <xf numFmtId="9" fontId="40" fillId="0" borderId="14" xfId="0" applyNumberFormat="1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1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6" fontId="40" fillId="0" borderId="14" xfId="0" applyNumberFormat="1" applyFont="1" applyBorder="1" applyAlignment="1">
      <alignment horizontal="center"/>
    </xf>
    <xf numFmtId="6" fontId="40" fillId="0" borderId="14" xfId="0" applyNumberFormat="1" applyFont="1" applyBorder="1"/>
    <xf numFmtId="0" fontId="40" fillId="0" borderId="14" xfId="0" applyFont="1" applyBorder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0" fillId="0" borderId="0" xfId="0" pivotButton="1"/>
    <xf numFmtId="170" fontId="0" fillId="0" borderId="0" xfId="0" applyNumberFormat="1"/>
    <xf numFmtId="165" fontId="0" fillId="0" borderId="0" xfId="2" applyNumberFormat="1" applyFont="1"/>
  </cellXfs>
  <cellStyles count="106">
    <cellStyle name="20% - Accent1" xfId="58" builtinId="30" customBuiltin="1"/>
    <cellStyle name="20% - Accent1 2" xfId="88" xr:uid="{CE9E3297-CE82-4CFC-B192-26CB04E5B793}"/>
    <cellStyle name="20% - Accent2" xfId="62" builtinId="34" customBuiltin="1"/>
    <cellStyle name="20% - Accent2 2" xfId="91" xr:uid="{6F367CEB-6C2F-4888-B48B-2560A69A98C2}"/>
    <cellStyle name="20% - Accent3" xfId="66" builtinId="38" customBuiltin="1"/>
    <cellStyle name="20% - Accent3 2" xfId="94" xr:uid="{845F3FFF-AB58-40FB-99CE-EB47E826F8D8}"/>
    <cellStyle name="20% - Accent4" xfId="70" builtinId="42" customBuiltin="1"/>
    <cellStyle name="20% - Accent4 2" xfId="97" xr:uid="{8312F73B-45B5-49C0-8727-CBECC1C86A29}"/>
    <cellStyle name="20% - Accent5" xfId="74" builtinId="46" customBuiltin="1"/>
    <cellStyle name="20% - Accent5 2" xfId="100" xr:uid="{D40256FB-713A-4950-8354-EE494528D249}"/>
    <cellStyle name="20% - Accent6" xfId="78" builtinId="50" customBuiltin="1"/>
    <cellStyle name="20% - Accent6 2" xfId="103" xr:uid="{6948A3D1-A34A-477B-ACAD-23CD93C631D9}"/>
    <cellStyle name="40% - Accent1" xfId="59" builtinId="31" customBuiltin="1"/>
    <cellStyle name="40% - Accent1 2" xfId="89" xr:uid="{67956FCF-F120-48A7-86D8-AB8D2BD09DDF}"/>
    <cellStyle name="40% - Accent2" xfId="63" builtinId="35" customBuiltin="1"/>
    <cellStyle name="40% - Accent2 2" xfId="92" xr:uid="{60A82BC0-62A6-4B82-9F00-F414482205F0}"/>
    <cellStyle name="40% - Accent3" xfId="67" builtinId="39" customBuiltin="1"/>
    <cellStyle name="40% - Accent3 2" xfId="95" xr:uid="{4469895D-82C3-452B-839C-FBAA93616FF0}"/>
    <cellStyle name="40% - Accent4" xfId="71" builtinId="43" customBuiltin="1"/>
    <cellStyle name="40% - Accent4 2" xfId="98" xr:uid="{C8955151-B055-46E9-A164-CDFD48A879B6}"/>
    <cellStyle name="40% - Accent5" xfId="75" builtinId="47" customBuiltin="1"/>
    <cellStyle name="40% - Accent5 2" xfId="101" xr:uid="{65C48C78-B78D-4922-988B-4AF3C5755C71}"/>
    <cellStyle name="40% - Accent6" xfId="79" builtinId="51" customBuiltin="1"/>
    <cellStyle name="40% - Accent6 2" xfId="104" xr:uid="{8BC26047-42E5-4D3D-B81C-7E930ADD8ED8}"/>
    <cellStyle name="60% - Accent1" xfId="60" builtinId="32" customBuiltin="1"/>
    <cellStyle name="60% - Accent1 2" xfId="90" xr:uid="{74C0777B-99E5-4FBD-94D9-EB51C767998F}"/>
    <cellStyle name="60% - Accent2" xfId="64" builtinId="36" customBuiltin="1"/>
    <cellStyle name="60% - Accent2 2" xfId="93" xr:uid="{F8A553C3-BBCF-422D-8CB4-8C05684DA600}"/>
    <cellStyle name="60% - Accent3" xfId="68" builtinId="40" customBuiltin="1"/>
    <cellStyle name="60% - Accent3 2" xfId="96" xr:uid="{6D2984D7-6E97-467A-A482-E17837B7308E}"/>
    <cellStyle name="60% - Accent4" xfId="72" builtinId="44" customBuiltin="1"/>
    <cellStyle name="60% - Accent4 2" xfId="99" xr:uid="{B5FA64F5-AEFA-4FAF-9F56-9E967D4E5E1B}"/>
    <cellStyle name="60% - Accent5" xfId="76" builtinId="48" customBuiltin="1"/>
    <cellStyle name="60% - Accent5 2" xfId="102" xr:uid="{009ECF53-CBF8-4A37-8102-C108454A023F}"/>
    <cellStyle name="60% - Accent6" xfId="80" builtinId="52" customBuiltin="1"/>
    <cellStyle name="60% - Accent6 2" xfId="105" xr:uid="{699D5E95-6F2C-4DF6-B81E-CBC8AD61960B}"/>
    <cellStyle name="Accent1" xfId="57" builtinId="29" customBuiltin="1"/>
    <cellStyle name="Accent2" xfId="61" builtinId="33" customBuiltin="1"/>
    <cellStyle name="Accent3" xfId="65" builtinId="37" customBuiltin="1"/>
    <cellStyle name="Accent4" xfId="69" builtinId="41" customBuiltin="1"/>
    <cellStyle name="Accent5" xfId="73" builtinId="45" customBuiltin="1"/>
    <cellStyle name="Accent6" xfId="77" builtinId="49" customBuiltin="1"/>
    <cellStyle name="Bad" xfId="47" builtinId="27" customBuiltin="1"/>
    <cellStyle name="Calculation" xfId="51" builtinId="22" customBuiltin="1"/>
    <cellStyle name="Check Cell" xfId="53" builtinId="23" customBuiltin="1"/>
    <cellStyle name="Comma" xfId="1" builtinId="3"/>
    <cellStyle name="Comma 2" xfId="22" xr:uid="{DFA45F02-4DEB-46D8-8C98-C04AF0D3D91B}"/>
    <cellStyle name="Comma 3" xfId="82" xr:uid="{24D52AC8-91C1-4B83-B7F9-DE20FA820757}"/>
    <cellStyle name="Comma 4" xfId="85" xr:uid="{043BFFE5-6C24-4912-AD28-49595672B1F6}"/>
    <cellStyle name="Currency" xfId="2" builtinId="4"/>
    <cellStyle name="Currency 2" xfId="5" xr:uid="{00000000-0005-0000-0000-000002000000}"/>
    <cellStyle name="Currency 2 2" xfId="26" xr:uid="{4CF21111-3884-46EB-A63A-A1A8CFB472F1}"/>
    <cellStyle name="Currency 3" xfId="23" xr:uid="{30C9C3EA-92ED-4439-8577-F9D392503B00}"/>
    <cellStyle name="Explanatory Text" xfId="55" builtinId="53" customBuiltin="1"/>
    <cellStyle name="Good" xfId="46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9" builtinId="20" customBuiltin="1"/>
    <cellStyle name="Linked Cell" xfId="52" builtinId="24" customBuiltin="1"/>
    <cellStyle name="Neutral" xfId="48" builtinId="28" customBuiltin="1"/>
    <cellStyle name="Normal" xfId="0" builtinId="0"/>
    <cellStyle name="Normal 10" xfId="13" xr:uid="{00000000-0005-0000-0000-000004000000}"/>
    <cellStyle name="Normal 10 2" xfId="34" xr:uid="{B7F55FE9-F0B5-4930-BF64-3A1E14C61C9E}"/>
    <cellStyle name="Normal 11" xfId="14" xr:uid="{00000000-0005-0000-0000-000005000000}"/>
    <cellStyle name="Normal 11 2" xfId="35" xr:uid="{1A7B7AC7-9141-4D3F-85D5-99DB86FCFF8E}"/>
    <cellStyle name="Normal 12" xfId="15" xr:uid="{00000000-0005-0000-0000-000006000000}"/>
    <cellStyle name="Normal 12 2" xfId="36" xr:uid="{DBCEDCFB-E392-4FD2-8391-9F72ADDFB779}"/>
    <cellStyle name="Normal 13" xfId="16" xr:uid="{00000000-0005-0000-0000-000007000000}"/>
    <cellStyle name="Normal 13 2" xfId="37" xr:uid="{C30A52A2-E5FD-4111-8000-219CE9104490}"/>
    <cellStyle name="Normal 14" xfId="17" xr:uid="{00000000-0005-0000-0000-000008000000}"/>
    <cellStyle name="Normal 14 2" xfId="38" xr:uid="{874AA167-09D4-49F2-BF96-F6B4602468E9}"/>
    <cellStyle name="Normal 15" xfId="18" xr:uid="{00000000-0005-0000-0000-00003D000000}"/>
    <cellStyle name="Normal 15 2" xfId="39" xr:uid="{F51D4BFF-BD10-4E9C-8C28-5C3D2FD289FF}"/>
    <cellStyle name="Normal 16" xfId="19" xr:uid="{00000000-0005-0000-0000-00003E000000}"/>
    <cellStyle name="Normal 16 2" xfId="40" xr:uid="{E3472589-20F5-4119-8BA5-B2F0E5C99C09}"/>
    <cellStyle name="Normal 17" xfId="20" xr:uid="{A10EB46C-7D19-4C4B-A628-9F2221F2FE12}"/>
    <cellStyle name="Normal 18" xfId="21" xr:uid="{D432DEB7-001E-4736-8A58-5037897E75E0}"/>
    <cellStyle name="Normal 19" xfId="81" xr:uid="{471E7F83-871A-40FB-A53A-3FB788F0427A}"/>
    <cellStyle name="Normal 2" xfId="4" xr:uid="{00000000-0005-0000-0000-000009000000}"/>
    <cellStyle name="Normal 2 2" xfId="25" xr:uid="{0452BE98-A76A-46E3-B03D-B19955290A1D}"/>
    <cellStyle name="Normal 20" xfId="84" xr:uid="{B9B331F7-6DEC-45C6-AC46-55779DE438FE}"/>
    <cellStyle name="Normal 21" xfId="86" xr:uid="{A6D7B958-388A-491A-9A97-37D86BD51FC8}"/>
    <cellStyle name="Normal 3" xfId="6" xr:uid="{00000000-0005-0000-0000-00000A000000}"/>
    <cellStyle name="Normal 3 2" xfId="27" xr:uid="{822627A4-4534-4B2E-AE2E-562C15EE79E6}"/>
    <cellStyle name="Normal 4" xfId="7" xr:uid="{00000000-0005-0000-0000-00000B000000}"/>
    <cellStyle name="Normal 4 2" xfId="28" xr:uid="{57E93771-A869-45AB-AFDE-D906E3305A1B}"/>
    <cellStyle name="Normal 5" xfId="8" xr:uid="{00000000-0005-0000-0000-00000C000000}"/>
    <cellStyle name="Normal 5 2" xfId="29" xr:uid="{59E43C6C-DAB1-47FB-9BC8-9D1FD31061CC}"/>
    <cellStyle name="Normal 6" xfId="9" xr:uid="{00000000-0005-0000-0000-00000D000000}"/>
    <cellStyle name="Normal 6 2" xfId="30" xr:uid="{693C24C0-33B1-4295-AF23-0A5338826999}"/>
    <cellStyle name="Normal 7" xfId="10" xr:uid="{00000000-0005-0000-0000-00000E000000}"/>
    <cellStyle name="Normal 7 2" xfId="31" xr:uid="{4A114736-95BC-41C6-8426-1B8C0AA15019}"/>
    <cellStyle name="Normal 8" xfId="11" xr:uid="{00000000-0005-0000-0000-00000F000000}"/>
    <cellStyle name="Normal 8 2" xfId="32" xr:uid="{F30C86B1-7BC6-4D7E-8D81-7A29C854BFEA}"/>
    <cellStyle name="Normal 9" xfId="12" xr:uid="{00000000-0005-0000-0000-000010000000}"/>
    <cellStyle name="Normal 9 2" xfId="33" xr:uid="{5132A733-E793-46D0-AF10-15DDF68A6333}"/>
    <cellStyle name="Note 2" xfId="83" xr:uid="{FE834F97-98E3-49F1-A1C6-D6E91A91BC04}"/>
    <cellStyle name="Note 3" xfId="87" xr:uid="{1CB358E2-7519-4AF8-9008-F11E2AB1A687}"/>
    <cellStyle name="Output" xfId="50" builtinId="21" customBuiltin="1"/>
    <cellStyle name="Percent" xfId="3" builtinId="5"/>
    <cellStyle name="Percent 2" xfId="24" xr:uid="{FBE46979-0956-4255-9888-6DC0374B88E1}"/>
    <cellStyle name="Title" xfId="41" builtinId="15" customBuiltin="1"/>
    <cellStyle name="Total" xfId="56" builtinId="25" customBuiltin="1"/>
    <cellStyle name="Warning Text" xfId="54" builtinId="11" customBuiltin="1"/>
  </cellStyles>
  <dxfs count="0"/>
  <tableStyles count="0" defaultTableStyle="TableStyleMedium2" defaultPivotStyle="PivotStyleLight16"/>
  <colors>
    <mruColors>
      <color rgb="FFFFCC99"/>
      <color rgb="FFCC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 b="1"/>
              <a:t>Operating Expense Allocation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4408421367259"/>
          <c:y val="0.57598746724860961"/>
          <c:w val="0.64270484969446884"/>
          <c:h val="0.3302669376845940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08-4A56-8272-8379CBF10F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08-4A56-8272-8379CBF10F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08-4A56-8272-8379CBF10F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08-4A56-8272-8379CBF10F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08-4A56-8272-8379CBF10F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08-4A56-8272-8379CBF10F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C08-4A56-8272-8379CBF10F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C08-4A56-8272-8379CBF10F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C08-4A56-8272-8379CBF10F89}"/>
              </c:ext>
            </c:extLst>
          </c:dPt>
          <c:dLbls>
            <c:dLbl>
              <c:idx val="1"/>
              <c:layout>
                <c:manualLayout>
                  <c:x val="2.4884393009592661E-2"/>
                  <c:y val="-1.531750320957925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08-4A56-8272-8379CBF10F89}"/>
                </c:ext>
              </c:extLst>
            </c:dLbl>
            <c:dLbl>
              <c:idx val="4"/>
              <c:layout>
                <c:manualLayout>
                  <c:x val="7.8816749329821325E-3"/>
                  <c:y val="-7.1977853333059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08-4A56-8272-8379CBF10F89}"/>
                </c:ext>
              </c:extLst>
            </c:dLbl>
            <c:dLbl>
              <c:idx val="8"/>
              <c:layout>
                <c:manualLayout>
                  <c:x val="-9.7564192376308839E-2"/>
                  <c:y val="-0.244988953197777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08-4A56-8272-8379CBF10F89}"/>
                </c:ext>
              </c:extLst>
            </c:dLbl>
            <c:dLbl>
              <c:idx val="9"/>
              <c:layout>
                <c:manualLayout>
                  <c:x val="8.6063384425701231E-2"/>
                  <c:y val="-0.245551845117796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08-4A56-8272-8379CBF10F89}"/>
                </c:ext>
              </c:extLst>
            </c:dLbl>
            <c:dLbl>
              <c:idx val="10"/>
              <c:layout>
                <c:manualLayout>
                  <c:x val="0.23989135165933426"/>
                  <c:y val="-0.14359231160396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08-4A56-8272-8379CBF10F89}"/>
                </c:ext>
              </c:extLst>
            </c:dLbl>
            <c:dLbl>
              <c:idx val="11"/>
              <c:layout>
                <c:manualLayout>
                  <c:x val="-2.2542662594221986E-3"/>
                  <c:y val="-0.180749540622049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08-4A56-8272-8379CBF10F89}"/>
                </c:ext>
              </c:extLst>
            </c:dLbl>
            <c:dLbl>
              <c:idx val="12"/>
              <c:layout>
                <c:manualLayout>
                  <c:x val="0.2402135231316726"/>
                  <c:y val="-1.100411206648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08-4A56-8272-8379CBF10F8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Summary!$A$20:$A$35</c:f>
              <c:strCache>
                <c:ptCount val="16"/>
                <c:pt idx="0">
                  <c:v>Utilities</c:v>
                </c:pt>
                <c:pt idx="1">
                  <c:v>Operations</c:v>
                </c:pt>
                <c:pt idx="2">
                  <c:v>Transfers</c:v>
                </c:pt>
                <c:pt idx="3">
                  <c:v>Professional Services</c:v>
                </c:pt>
                <c:pt idx="4">
                  <c:v>Building Maintenance</c:v>
                </c:pt>
                <c:pt idx="5">
                  <c:v>Grounds Maintenance</c:v>
                </c:pt>
                <c:pt idx="6">
                  <c:v>Administrative &amp; Taxes</c:v>
                </c:pt>
                <c:pt idx="7">
                  <c:v>Fire Protection</c:v>
                </c:pt>
                <c:pt idx="8">
                  <c:v>Site / Amenities Maintenance</c:v>
                </c:pt>
                <c:pt idx="9">
                  <c:v>Clubhouse/Pool Maintenance</c:v>
                </c:pt>
                <c:pt idx="10">
                  <c:v>Committees</c:v>
                </c:pt>
                <c:pt idx="11">
                  <c:v>Owned Units/Lots</c:v>
                </c:pt>
                <c:pt idx="12">
                  <c:v>On-Site Manager</c:v>
                </c:pt>
                <c:pt idx="13">
                  <c:v>Insured Loss</c:v>
                </c:pt>
                <c:pt idx="14">
                  <c:v>Owner Responsibility</c:v>
                </c:pt>
                <c:pt idx="15">
                  <c:v>Miscellaneous</c:v>
                </c:pt>
              </c:strCache>
            </c:strRef>
          </c:cat>
          <c:val>
            <c:numRef>
              <c:f>Summary!$D$20:$D$35</c:f>
              <c:numCache>
                <c:formatCode>#,##0_);\(#,##0\)</c:formatCode>
                <c:ptCount val="16"/>
                <c:pt idx="0" formatCode="_(&quot;$&quot;* #,##0_);_(&quot;$&quot;* \(#,##0\);_(&quot;$&quot;* &quot;-&quot;??_);_(@_)">
                  <c:v>257592</c:v>
                </c:pt>
                <c:pt idx="1">
                  <c:v>93913</c:v>
                </c:pt>
                <c:pt idx="2" formatCode="_(* #,##0_);_(* \(#,##0\);_(* &quot;-&quot;??_);_(@_)">
                  <c:v>305000</c:v>
                </c:pt>
                <c:pt idx="3">
                  <c:v>65040</c:v>
                </c:pt>
                <c:pt idx="4">
                  <c:v>80203.58</c:v>
                </c:pt>
                <c:pt idx="5">
                  <c:v>47640</c:v>
                </c:pt>
                <c:pt idx="6">
                  <c:v>5672</c:v>
                </c:pt>
                <c:pt idx="7">
                  <c:v>24545</c:v>
                </c:pt>
                <c:pt idx="8">
                  <c:v>3500</c:v>
                </c:pt>
                <c:pt idx="9">
                  <c:v>0</c:v>
                </c:pt>
                <c:pt idx="10">
                  <c:v>0</c:v>
                </c:pt>
                <c:pt idx="11" formatCode="_(* #,##0_);_(* \(#,##0\);_(* &quot;-&quot;??_);_(@_)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C08-4A56-8272-8379CBF1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Sheet1!$N$3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Sheet1!$O$3:$P$3</c:f>
              <c:numCache>
                <c:formatCode>_("$"* #,##0_);_("$"* \(#,##0\);_("$"* "-"??_);_(@_)</c:formatCode>
                <c:ptCount val="2"/>
                <c:pt idx="0">
                  <c:v>3680</c:v>
                </c:pt>
                <c:pt idx="1">
                  <c:v>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3-4E0E-BEEA-BCB66E80BB1A}"/>
            </c:ext>
          </c:extLst>
        </c:ser>
        <c:ser>
          <c:idx val="1"/>
          <c:order val="1"/>
          <c:tx>
            <c:strRef>
              <c:f>Sheet1!$N$4</c:f>
              <c:strCache>
                <c:ptCount val="1"/>
                <c:pt idx="0">
                  <c:v>Building Maintenance Expenses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Sheet1!$O$4:$P$4</c:f>
              <c:numCache>
                <c:formatCode>_("$"* #,##0_);_("$"* \(#,##0\);_("$"* "-"??_);_(@_)</c:formatCode>
                <c:ptCount val="2"/>
                <c:pt idx="0">
                  <c:v>54835</c:v>
                </c:pt>
                <c:pt idx="1">
                  <c:v>80203.58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3-4E0E-BEEA-BCB66E80BB1A}"/>
            </c:ext>
          </c:extLst>
        </c:ser>
        <c:ser>
          <c:idx val="2"/>
          <c:order val="2"/>
          <c:tx>
            <c:strRef>
              <c:f>Sheet1!$N$5</c:f>
              <c:strCache>
                <c:ptCount val="1"/>
                <c:pt idx="0">
                  <c:v>Fire Protection Expenses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Sheet1!$O$5:$P$5</c:f>
              <c:numCache>
                <c:formatCode>_("$"* #,##0_);_("$"* \(#,##0\);_("$"* "-"??_);_(@_)</c:formatCode>
                <c:ptCount val="2"/>
                <c:pt idx="0">
                  <c:v>21562</c:v>
                </c:pt>
                <c:pt idx="1">
                  <c:v>24545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3-4E0E-BEEA-BCB66E80BB1A}"/>
            </c:ext>
          </c:extLst>
        </c:ser>
        <c:ser>
          <c:idx val="3"/>
          <c:order val="3"/>
          <c:tx>
            <c:strRef>
              <c:f>Sheet1!$N$6</c:f>
              <c:strCache>
                <c:ptCount val="1"/>
                <c:pt idx="0">
                  <c:v>Landscape/Grounds Maintenance Expense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Sheet1!$O$6:$P$6</c:f>
              <c:numCache>
                <c:formatCode>_("$"* #,##0_);_("$"* \(#,##0\);_("$"* "-"??_);_(@_)</c:formatCode>
                <c:ptCount val="2"/>
                <c:pt idx="0">
                  <c:v>52404</c:v>
                </c:pt>
                <c:pt idx="1">
                  <c:v>47640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3-4E0E-BEEA-BCB66E80BB1A}"/>
            </c:ext>
          </c:extLst>
        </c:ser>
        <c:ser>
          <c:idx val="4"/>
          <c:order val="4"/>
          <c:tx>
            <c:strRef>
              <c:f>Sheet1!$N$7</c:f>
              <c:strCache>
                <c:ptCount val="1"/>
                <c:pt idx="0">
                  <c:v>Operations Expenses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Sheet1!$O$7:$P$7</c:f>
              <c:numCache>
                <c:formatCode>_("$"* #,##0_);_("$"* \(#,##0\);_("$"* "-"??_);_(@_)</c:formatCode>
                <c:ptCount val="2"/>
                <c:pt idx="0">
                  <c:v>90748</c:v>
                </c:pt>
                <c:pt idx="1">
                  <c:v>93913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3-4E0E-BEEA-BCB66E80BB1A}"/>
            </c:ext>
          </c:extLst>
        </c:ser>
        <c:ser>
          <c:idx val="5"/>
          <c:order val="5"/>
          <c:tx>
            <c:strRef>
              <c:f>Sheet1!$N$8</c:f>
              <c:strCache>
                <c:ptCount val="1"/>
                <c:pt idx="0">
                  <c:v>Professional Services Expenses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Sheet1!$O$8:$P$8</c:f>
              <c:numCache>
                <c:formatCode>_("$"* #,##0_);_("$"* \(#,##0\);_("$"* "-"??_);_(@_)</c:formatCode>
                <c:ptCount val="2"/>
                <c:pt idx="0">
                  <c:v>53952</c:v>
                </c:pt>
                <c:pt idx="1">
                  <c:v>65040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C3-4E0E-BEEA-BCB66E80BB1A}"/>
            </c:ext>
          </c:extLst>
        </c:ser>
        <c:ser>
          <c:idx val="6"/>
          <c:order val="6"/>
          <c:tx>
            <c:strRef>
              <c:f>Sheet1!$N$9</c:f>
              <c:strCache>
                <c:ptCount val="1"/>
                <c:pt idx="0">
                  <c:v>Utilities Expenses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Sheet1!$O$2:$P$2</c:f>
              <c:strCache>
                <c:ptCount val="2"/>
                <c:pt idx="0">
                  <c:v>2022 Budget</c:v>
                </c:pt>
                <c:pt idx="1">
                  <c:v>2023 Budget</c:v>
                </c:pt>
              </c:strCache>
            </c:strRef>
          </c:cat>
          <c:val>
            <c:numRef>
              <c:f>Sheet1!$O$9:$P$9</c:f>
              <c:numCache>
                <c:formatCode>_("$"* #,##0_);_("$"* \(#,##0\);_("$"* "-"??_);_(@_)</c:formatCode>
                <c:ptCount val="2"/>
                <c:pt idx="0">
                  <c:v>238518</c:v>
                </c:pt>
                <c:pt idx="1">
                  <c:v>257592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C3-4E0E-BEEA-BCB66E80BB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2857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91495039"/>
        <c:axId val="291490879"/>
      </c:barChart>
      <c:catAx>
        <c:axId val="291495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90879"/>
        <c:crosses val="autoZero"/>
        <c:auto val="1"/>
        <c:lblAlgn val="ctr"/>
        <c:lblOffset val="100"/>
        <c:noMultiLvlLbl val="0"/>
      </c:catAx>
      <c:valAx>
        <c:axId val="291490879"/>
        <c:scaling>
          <c:orientation val="minMax"/>
          <c:max val="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35000"/>
                  <a:lumOff val="65000"/>
                  <a:alpha val="14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49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50006</xdr:rowOff>
    </xdr:from>
    <xdr:to>
      <xdr:col>14</xdr:col>
      <xdr:colOff>183356</xdr:colOff>
      <xdr:row>38</xdr:row>
      <xdr:rowOff>154781</xdr:rowOff>
    </xdr:to>
    <xdr:graphicFrame macro="">
      <xdr:nvGraphicFramePr>
        <xdr:cNvPr id="2149" name="Chart 2">
          <a:extLst>
            <a:ext uri="{FF2B5EF4-FFF2-40B4-BE49-F238E27FC236}">
              <a16:creationId xmlns:a16="http://schemas.microsoft.com/office/drawing/2014/main" id="{00000000-0008-0000-0300-00006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7</xdr:row>
      <xdr:rowOff>133350</xdr:rowOff>
    </xdr:from>
    <xdr:to>
      <xdr:col>13</xdr:col>
      <xdr:colOff>342900</xdr:colOff>
      <xdr:row>10</xdr:row>
      <xdr:rowOff>76200</xdr:rowOff>
    </xdr:to>
    <xdr:sp macro="" textlink="$Q$35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6200" y="1419225"/>
          <a:ext cx="8191500" cy="4286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fld id="{85914CEC-6CFC-4F22-9E10-68E4E0336619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2400" b="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0.06464</cdr:y>
    </cdr:from>
    <cdr:to>
      <cdr:x>1</cdr:x>
      <cdr:y>0.14156</cdr:y>
    </cdr:to>
    <cdr:sp macro="" textlink="Charts!$A$1">
      <cdr:nvSpPr>
        <cdr:cNvPr id="2" name="TextBox 1"/>
        <cdr:cNvSpPr txBox="1"/>
      </cdr:nvSpPr>
      <cdr:spPr>
        <a:xfrm xmlns:a="http://schemas.openxmlformats.org/drawingml/2006/main">
          <a:off x="0" y="362617"/>
          <a:ext cx="8229600" cy="431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4961383-4C11-4411-AB29-ADBC0BDD4209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Mercer Park Condominium</a:t>
          </a:fld>
          <a:endParaRPr lang="en-US" sz="1600" b="0"/>
        </a:p>
      </cdr:txBody>
    </cdr:sp>
  </cdr:relSizeAnchor>
  <cdr:relSizeAnchor xmlns:cdr="http://schemas.openxmlformats.org/drawingml/2006/chartDrawing">
    <cdr:from>
      <cdr:x>0.00231</cdr:x>
      <cdr:y>0.16628</cdr:y>
    </cdr:from>
    <cdr:to>
      <cdr:x>0.98879</cdr:x>
      <cdr:y>0.2432</cdr:y>
    </cdr:to>
    <cdr:sp macro="" textlink="Charts!$P$27">
      <cdr:nvSpPr>
        <cdr:cNvPr id="3" name="TextBox 2"/>
        <cdr:cNvSpPr txBox="1"/>
      </cdr:nvSpPr>
      <cdr:spPr>
        <a:xfrm xmlns:a="http://schemas.openxmlformats.org/drawingml/2006/main">
          <a:off x="19050" y="932866"/>
          <a:ext cx="8118310" cy="431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AC1468D-00C8-4C18-BA18-626C280BB53A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1100" b="0"/>
        </a:p>
      </cdr:txBody>
    </cdr:sp>
  </cdr:relSizeAnchor>
  <cdr:relSizeAnchor xmlns:cdr="http://schemas.openxmlformats.org/drawingml/2006/chartDrawing">
    <cdr:from>
      <cdr:x>0.00463</cdr:x>
      <cdr:y>0.1027</cdr:y>
    </cdr:from>
    <cdr:to>
      <cdr:x>1</cdr:x>
      <cdr:y>0.1791</cdr:y>
    </cdr:to>
    <cdr:sp macro="" textlink="Charts!$A$2">
      <cdr:nvSpPr>
        <cdr:cNvPr id="4" name="TextBox 1"/>
        <cdr:cNvSpPr txBox="1"/>
      </cdr:nvSpPr>
      <cdr:spPr>
        <a:xfrm xmlns:a="http://schemas.openxmlformats.org/drawingml/2006/main">
          <a:off x="38103" y="610393"/>
          <a:ext cx="8191497" cy="4540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F106FC8-30B4-4F49-B7AF-E5457BCE3D06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2023 Annual Budget</a:t>
          </a:fld>
          <a:endParaRPr lang="en-US" sz="2400" b="0"/>
        </a:p>
      </cdr:txBody>
    </cdr:sp>
  </cdr:relSizeAnchor>
  <cdr:relSizeAnchor xmlns:cdr="http://schemas.openxmlformats.org/drawingml/2006/chartDrawing">
    <cdr:from>
      <cdr:x>0.01051</cdr:x>
      <cdr:y>0.14076</cdr:y>
    </cdr:from>
    <cdr:to>
      <cdr:x>0.99699</cdr:x>
      <cdr:y>0.21768</cdr:y>
    </cdr:to>
    <cdr:sp macro="" textlink="Summary!$F$4">
      <cdr:nvSpPr>
        <cdr:cNvPr id="5" name="TextBox 1"/>
        <cdr:cNvSpPr txBox="1"/>
      </cdr:nvSpPr>
      <cdr:spPr>
        <a:xfrm xmlns:a="http://schemas.openxmlformats.org/drawingml/2006/main">
          <a:off x="86519" y="836612"/>
          <a:ext cx="8118336" cy="45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B702259-EB01-4CA7-8DC2-47C958332A9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1100" b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266699</xdr:colOff>
      <xdr:row>0</xdr:row>
      <xdr:rowOff>314324</xdr:rowOff>
    </xdr:from>
    <xdr:to>
      <xdr:col>22</xdr:col>
      <xdr:colOff>352424</xdr:colOff>
      <xdr:row>44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0A0CED-110F-431E-AE5F-1DB347A39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--Cmjstealth%20Archive--/Homeowner%20stuff/Mercer%20Park%20Homeowner%20Association%20Stuff/2022%20First%20Draft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"/>
      <sheetName val="Sheet2"/>
    </sheetNames>
    <sheetDataSet>
      <sheetData sheetId="0"/>
      <sheetData sheetId="1">
        <row r="2">
          <cell r="P2" t="str">
            <v>2021 Budget</v>
          </cell>
          <cell r="Q2" t="str">
            <v>2022 Budget</v>
          </cell>
        </row>
        <row r="3">
          <cell r="O3" t="str">
            <v>Administrative Expenses</v>
          </cell>
          <cell r="P3">
            <v>57372</v>
          </cell>
          <cell r="Q3">
            <v>56652</v>
          </cell>
        </row>
        <row r="4">
          <cell r="O4" t="str">
            <v>Insurance Expense</v>
          </cell>
          <cell r="P4">
            <v>78038</v>
          </cell>
          <cell r="Q4">
            <v>90442</v>
          </cell>
        </row>
        <row r="5">
          <cell r="O5" t="str">
            <v>Landscape Expense</v>
          </cell>
          <cell r="P5">
            <v>45972</v>
          </cell>
          <cell r="Q5">
            <v>52404</v>
          </cell>
        </row>
        <row r="6">
          <cell r="O6" t="str">
            <v>Maintenance Repairs</v>
          </cell>
          <cell r="P6">
            <v>66782</v>
          </cell>
          <cell r="Q6">
            <v>76397</v>
          </cell>
        </row>
        <row r="7">
          <cell r="O7" t="str">
            <v>Utilities</v>
          </cell>
          <cell r="P7">
            <v>199108</v>
          </cell>
          <cell r="Q7">
            <v>210283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rtis Johnson" refreshedDate="44892.635406018519" createdVersion="8" refreshedVersion="8" minRefreshableVersion="3" recordCount="166" xr:uid="{5668456C-6862-4DEF-B15E-3F84F1359597}">
  <cacheSource type="worksheet">
    <worksheetSource ref="A1:F167" sheet="Sheet1"/>
  </cacheSource>
  <cacheFields count="6">
    <cacheField name="Expense Category" numFmtId="0">
      <sharedItems count="18">
        <s v="Administrative Expenses"/>
        <s v="Professional Services Expenses"/>
        <s v="On-Site Manager Expenses"/>
        <s v="Operations Expenses"/>
        <s v="Fire Protection Expenses"/>
        <s v="Utilities Expenses"/>
        <s v="Association Owned Units/Lots Expenses"/>
        <s v="Tax Expense"/>
        <s v="Committee Expenses"/>
        <s v="Building Maintenance Expenses"/>
        <s v="Landscape/Grounds Maintenance Expense"/>
        <s v="Pool Maintenance Expenses"/>
        <s v="Clubhouse Expenses"/>
        <s v="Site &amp; Amenities Maintenance"/>
        <s v="Insured Loss Expenses"/>
        <s v="Owner Responsibility Expenses"/>
        <s v="Contingency "/>
        <s v="Transfers Expense" u="1"/>
      </sharedItems>
    </cacheField>
    <cacheField name="Expense Account" numFmtId="0">
      <sharedItems/>
    </cacheField>
    <cacheField name="2022 Budget" numFmtId="164">
      <sharedItems containsSemiMixedTypes="0" containsString="0" containsNumber="1" containsInteger="1" minValue="0" maxValue="92790"/>
    </cacheField>
    <cacheField name="2022 YTD Actual_x000a_as of 7/31/2022" numFmtId="164">
      <sharedItems containsSemiMixedTypes="0" containsString="0" containsNumber="1" minValue="-1746.97" maxValue="58703.839999999997"/>
    </cacheField>
    <cacheField name="2022 Projected Year End" numFmtId="164">
      <sharedItems containsSemiMixedTypes="0" containsString="0" containsNumber="1" minValue="-2231" maxValue="92790"/>
    </cacheField>
    <cacheField name="2023 Budget" numFmtId="164">
      <sharedItems containsString="0" containsBlank="1" containsNumber="1" minValue="-2800" maxValue="1002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6">
  <r>
    <x v="0"/>
    <s v="  50250-00 - Bank Charges"/>
    <n v="80"/>
    <n v="70"/>
    <n v="202"/>
    <n v="225"/>
  </r>
  <r>
    <x v="0"/>
    <s v="  50300-00 - Postage"/>
    <n v="50"/>
    <n v="8.48"/>
    <n v="9.08"/>
    <n v="25"/>
  </r>
  <r>
    <x v="0"/>
    <s v="  50350-00 - Printing &amp; Reproduction"/>
    <n v="50"/>
    <n v="0"/>
    <n v="0"/>
    <n v="0"/>
  </r>
  <r>
    <x v="0"/>
    <s v="  50400-00 - Office Supplies"/>
    <n v="150"/>
    <n v="235.14"/>
    <n v="300"/>
    <n v="300"/>
  </r>
  <r>
    <x v="0"/>
    <s v="  50450-00 - Storage"/>
    <n v="0"/>
    <n v="0"/>
    <n v="0"/>
    <n v="0"/>
  </r>
  <r>
    <x v="0"/>
    <s v="  50500-00 - Annual Meeting"/>
    <n v="0"/>
    <n v="0"/>
    <n v="0"/>
    <n v="0"/>
  </r>
  <r>
    <x v="0"/>
    <s v="  50550-00 - Corp Annual License"/>
    <n v="20"/>
    <n v="20"/>
    <n v="20"/>
    <n v="22"/>
  </r>
  <r>
    <x v="0"/>
    <s v="  50600-00 - Dues &amp; Subscriptions"/>
    <n v="0"/>
    <n v="0"/>
    <n v="0"/>
    <n v="0"/>
  </r>
  <r>
    <x v="0"/>
    <s v="  50660-00 - Internet Domain Hosting"/>
    <n v="0"/>
    <n v="0"/>
    <n v="0"/>
    <n v="0"/>
  </r>
  <r>
    <x v="0"/>
    <s v="  50700-00 - Web Site (Community)"/>
    <n v="0"/>
    <n v="0"/>
    <n v="0"/>
    <n v="0"/>
  </r>
  <r>
    <x v="0"/>
    <s v="  50750-00 - Social Activity &amp; Events"/>
    <n v="0"/>
    <n v="0"/>
    <n v="0"/>
    <n v="0"/>
  </r>
  <r>
    <x v="0"/>
    <s v="  50800-00 - Interest Payments"/>
    <n v="0"/>
    <n v="0"/>
    <n v="0"/>
    <n v="0"/>
  </r>
  <r>
    <x v="0"/>
    <s v="  50850-00 - Education, Board"/>
    <n v="0"/>
    <n v="0"/>
    <n v="0"/>
    <n v="0"/>
  </r>
  <r>
    <x v="0"/>
    <s v="  50900-00 - Education, Owner"/>
    <n v="0"/>
    <n v="0"/>
    <n v="0"/>
    <n v="0"/>
  </r>
  <r>
    <x v="0"/>
    <s v="  50920-00 - Charitable Donations"/>
    <n v="0"/>
    <n v="0"/>
    <n v="0"/>
    <n v="0"/>
  </r>
  <r>
    <x v="0"/>
    <s v="  50950-00 - Administrative, Other"/>
    <n v="3330"/>
    <n v="3695.79"/>
    <n v="5075"/>
    <n v="5100"/>
  </r>
  <r>
    <x v="1"/>
    <s v="  52000-00 - Community Management Fees"/>
    <n v="0"/>
    <n v="0"/>
    <n v="0"/>
    <n v="0"/>
  </r>
  <r>
    <x v="1"/>
    <s v="  52000-05 - Management - Base Fee"/>
    <n v="43452"/>
    <n v="29486"/>
    <n v="47961"/>
    <n v="47880"/>
  </r>
  <r>
    <x v="1"/>
    <s v="  52000-08 - Management Fees, Other"/>
    <n v="0"/>
    <n v="0"/>
    <n v="0"/>
    <n v="0"/>
  </r>
  <r>
    <x v="1"/>
    <s v="  52000-10 - Management - Administrative"/>
    <n v="0"/>
    <n v="275"/>
    <n v="350"/>
    <n v="350"/>
  </r>
  <r>
    <x v="1"/>
    <s v="  52000-15 - Management - Financial"/>
    <n v="0"/>
    <n v="430"/>
    <n v="830"/>
    <n v="960"/>
  </r>
  <r>
    <x v="1"/>
    <s v="  52000-20 - Management - Meetings"/>
    <n v="0"/>
    <n v="0"/>
    <n v="0"/>
    <n v="0"/>
  </r>
  <r>
    <x v="1"/>
    <s v="  52000-25 - Management - Compliance"/>
    <n v="0"/>
    <n v="0"/>
    <n v="0"/>
    <n v="0"/>
  </r>
  <r>
    <x v="1"/>
    <s v="  52000-30 - Management - Architectural"/>
    <n v="0"/>
    <n v="200"/>
    <n v="200"/>
    <n v="250"/>
  </r>
  <r>
    <x v="1"/>
    <s v="  52000-35 - Management - Maintenance"/>
    <n v="0"/>
    <n v="629.1"/>
    <n v="0"/>
    <n v="0"/>
  </r>
  <r>
    <x v="1"/>
    <s v="  52000-40 - Management - Insurance"/>
    <n v="0"/>
    <n v="0"/>
    <n v="0"/>
    <n v="0"/>
  </r>
  <r>
    <x v="1"/>
    <s v="  52000-45 - Management - Planning"/>
    <n v="0"/>
    <n v="0"/>
    <n v="0"/>
    <n v="0"/>
  </r>
  <r>
    <x v="1"/>
    <s v="  52000-90 - Management - Hourly"/>
    <n v="0"/>
    <n v="6690"/>
    <n v="9500"/>
    <n v="10000"/>
  </r>
  <r>
    <x v="1"/>
    <s v="  52000-99 - Management Fees, Contra"/>
    <n v="0"/>
    <n v="-70"/>
    <n v="0"/>
    <n v="0"/>
  </r>
  <r>
    <x v="1"/>
    <s v="  52100-00 - Audit and/or Tax Return"/>
    <n v="2800"/>
    <n v="2800"/>
    <n v="2800"/>
    <n v="3000"/>
  </r>
  <r>
    <x v="1"/>
    <s v="  52150-00 - Attorney Fees"/>
    <n v="0"/>
    <n v="300.62"/>
    <n v="300.62"/>
    <n v="900"/>
  </r>
  <r>
    <x v="1"/>
    <s v="  52150-01 - Attorney Fees, Contra"/>
    <n v="0"/>
    <n v="0"/>
    <n v="0"/>
    <n v="0"/>
  </r>
  <r>
    <x v="1"/>
    <s v="  52200-00 - Collections"/>
    <n v="0"/>
    <n v="0"/>
    <n v="0"/>
    <n v="0"/>
  </r>
  <r>
    <x v="1"/>
    <s v="  52200-10 - Collection, Attorney"/>
    <n v="2000"/>
    <n v="592.15"/>
    <n v="1050"/>
    <n v="1200"/>
  </r>
  <r>
    <x v="1"/>
    <s v="  52200-20 - Collection, Collection Agent"/>
    <n v="0"/>
    <n v="0"/>
    <n v="0"/>
    <n v="0"/>
  </r>
  <r>
    <x v="1"/>
    <s v="  52200-30 - Collection, Management"/>
    <n v="0"/>
    <n v="735"/>
    <n v="1600"/>
    <n v="1600"/>
  </r>
  <r>
    <x v="1"/>
    <s v="  52200-99 - Collections, Contra"/>
    <n v="0"/>
    <n v="-1746.97"/>
    <n v="-2231"/>
    <n v="-2800"/>
  </r>
  <r>
    <x v="1"/>
    <s v="  52300-00 - Reserve Study Fees"/>
    <n v="3500"/>
    <n v="0"/>
    <n v="1700"/>
    <n v="1700"/>
  </r>
  <r>
    <x v="1"/>
    <s v="  52350-00 - Engineering Fees"/>
    <n v="0"/>
    <n v="0"/>
    <n v="0"/>
    <n v="0"/>
  </r>
  <r>
    <x v="1"/>
    <s v="  52400-00 - Arborist"/>
    <n v="0"/>
    <n v="0"/>
    <n v="0"/>
    <n v="0"/>
  </r>
  <r>
    <x v="1"/>
    <s v="  52450-00 - Litigation expenses"/>
    <n v="0"/>
    <n v="0"/>
    <n v="0"/>
    <n v="0"/>
  </r>
  <r>
    <x v="1"/>
    <s v="  52500-00 - Investment Advisor Fees"/>
    <n v="0"/>
    <n v="0"/>
    <n v="0"/>
    <n v="0"/>
  </r>
  <r>
    <x v="1"/>
    <s v="  52900-00 - Professional Services, Other"/>
    <n v="2200"/>
    <n v="179.77"/>
    <n v="179.77"/>
    <n v="0"/>
  </r>
  <r>
    <x v="2"/>
    <s v="  53000-00 - Gross Wages Expense"/>
    <n v="0"/>
    <n v="0"/>
    <n v="0"/>
    <n v="0"/>
  </r>
  <r>
    <x v="2"/>
    <s v="  53025-00 - Payroll Taxes"/>
    <n v="0"/>
    <n v="0"/>
    <n v="0"/>
    <n v="0"/>
  </r>
  <r>
    <x v="2"/>
    <s v="  53050-00 - Federal FICA Expense"/>
    <n v="0"/>
    <n v="0"/>
    <n v="0"/>
    <n v="0"/>
  </r>
  <r>
    <x v="2"/>
    <s v="  53100-00 - Federal FUTA Expense"/>
    <n v="0"/>
    <n v="0"/>
    <n v="0"/>
    <n v="0"/>
  </r>
  <r>
    <x v="2"/>
    <s v="  53150-00 - WA SUI Expense"/>
    <n v="0"/>
    <n v="0"/>
    <n v="0"/>
    <n v="0"/>
  </r>
  <r>
    <x v="2"/>
    <s v="  53200-00 - WA Workers Comp Expense"/>
    <n v="0"/>
    <n v="0"/>
    <n v="0"/>
    <n v="0"/>
  </r>
  <r>
    <x v="2"/>
    <s v="  53250-00 - Manager Employee Benefits"/>
    <n v="0"/>
    <n v="0"/>
    <n v="0"/>
    <n v="0"/>
  </r>
  <r>
    <x v="2"/>
    <s v="  53300-00 - Manager Unit Assessments"/>
    <n v="0"/>
    <n v="0"/>
    <n v="0"/>
    <n v="0"/>
  </r>
  <r>
    <x v="3"/>
    <s v="  54050-00 - Security"/>
    <n v="0"/>
    <n v="0"/>
    <n v="0"/>
    <n v="0"/>
  </r>
  <r>
    <x v="3"/>
    <s v="  54100-00 - Security Alarm Monitoring"/>
    <n v="0"/>
    <n v="0"/>
    <n v="0"/>
    <n v="0"/>
  </r>
  <r>
    <x v="3"/>
    <s v="  54150-00 - Insurance, CGL"/>
    <n v="90748"/>
    <n v="49928.38"/>
    <n v="43411"/>
    <n v="48620"/>
  </r>
  <r>
    <x v="3"/>
    <s v="  54200-00 - Insurance, Fidelity"/>
    <n v="0"/>
    <n v="0"/>
    <n v="0"/>
    <n v="0"/>
  </r>
  <r>
    <x v="3"/>
    <s v="  54250-00 - Insurance, Earthquake"/>
    <n v="0"/>
    <n v="0"/>
    <n v="40217"/>
    <n v="45043"/>
  </r>
  <r>
    <x v="3"/>
    <s v="  54300-00 - Insurance, Flood"/>
    <n v="0"/>
    <n v="0"/>
    <n v="0"/>
    <n v="0"/>
  </r>
  <r>
    <x v="3"/>
    <s v="  54350-00 - Insurance, Deductible"/>
    <n v="0"/>
    <n v="0"/>
    <n v="0"/>
    <n v="0"/>
  </r>
  <r>
    <x v="3"/>
    <s v="  54400-00 - Bad Debt"/>
    <n v="0"/>
    <n v="250.24"/>
    <n v="250.24"/>
    <n v="250"/>
  </r>
  <r>
    <x v="3"/>
    <s v="  54400-99 - Bad Debt Recovery"/>
    <n v="0"/>
    <n v="0"/>
    <n v="0"/>
    <n v="0"/>
  </r>
  <r>
    <x v="3"/>
    <s v="  54450-00 - Master Association Assessments"/>
    <n v="0"/>
    <n v="0"/>
    <n v="0"/>
    <n v="0"/>
  </r>
  <r>
    <x v="3"/>
    <s v="  54900-00 - Operations, Other"/>
    <n v="0"/>
    <n v="0"/>
    <n v="0"/>
    <n v="0"/>
  </r>
  <r>
    <x v="4"/>
    <s v="  55100-00 - Fire Inspection"/>
    <n v="7012"/>
    <n v="0"/>
    <n v="7012"/>
    <n v="8000"/>
  </r>
  <r>
    <x v="4"/>
    <s v="  55200-00 - Fire Alarm Monitoring"/>
    <n v="1800"/>
    <n v="1410.38"/>
    <n v="2820"/>
    <n v="3045"/>
  </r>
  <r>
    <x v="4"/>
    <s v="  55300-00 - Fire Extinguisher Service"/>
    <n v="750"/>
    <n v="1494.06"/>
    <n v="1494.06"/>
    <n v="1500"/>
  </r>
  <r>
    <x v="4"/>
    <s v="  55400-00 - Fire Service Calls"/>
    <n v="12000"/>
    <n v="10326.82"/>
    <n v="10855"/>
    <n v="12000"/>
  </r>
  <r>
    <x v="5"/>
    <s v="  56100-00 - Gas"/>
    <n v="0"/>
    <n v="0"/>
    <n v="0"/>
    <n v="0"/>
  </r>
  <r>
    <x v="5"/>
    <s v="  56150-00 - Electricity"/>
    <n v="8935"/>
    <n v="5074.1899999999996"/>
    <n v="8935"/>
    <n v="9649"/>
  </r>
  <r>
    <x v="5"/>
    <s v="  56200-00 - Water"/>
    <n v="78706"/>
    <n v="45134.2"/>
    <n v="78706"/>
    <n v="85002"/>
  </r>
  <r>
    <x v="5"/>
    <s v="  56210-00 - Water, Irrigation"/>
    <n v="0"/>
    <n v="0"/>
    <n v="0"/>
    <n v="0"/>
  </r>
  <r>
    <x v="5"/>
    <s v="  56250-00 - Sewer"/>
    <n v="92790"/>
    <n v="58703.839999999997"/>
    <n v="92790"/>
    <n v="100212"/>
  </r>
  <r>
    <x v="5"/>
    <s v="  56270-00 - Drainage / Surface Water"/>
    <n v="14360"/>
    <n v="9140.42"/>
    <n v="14360"/>
    <n v="15504"/>
  </r>
  <r>
    <x v="5"/>
    <s v="  56300-00 - Metro Sewer"/>
    <n v="0"/>
    <n v="0"/>
    <n v="0"/>
    <n v="0"/>
  </r>
  <r>
    <x v="5"/>
    <s v="  56350-00 - Trash Removal"/>
    <n v="43727"/>
    <n v="28659.46"/>
    <n v="43727"/>
    <n v="47225"/>
  </r>
  <r>
    <x v="5"/>
    <s v="  56400-00 - Cable TV"/>
    <n v="0"/>
    <n v="0"/>
    <n v="0"/>
    <n v="0"/>
  </r>
  <r>
    <x v="5"/>
    <s v="  56450-00 - Satellite TV"/>
    <n v="0"/>
    <n v="0"/>
    <n v="0"/>
    <n v="0"/>
  </r>
  <r>
    <x v="5"/>
    <s v="  56500-00 - Internet Connection"/>
    <n v="0"/>
    <n v="0"/>
    <n v="0"/>
    <n v="0"/>
  </r>
  <r>
    <x v="5"/>
    <s v="  56550-00 - Telephone"/>
    <n v="0"/>
    <n v="0"/>
    <n v="0"/>
    <n v="0"/>
  </r>
  <r>
    <x v="5"/>
    <s v="  56950-00 - Utilities, Other"/>
    <n v="0"/>
    <n v="0"/>
    <n v="0"/>
    <n v="0"/>
  </r>
  <r>
    <x v="6"/>
    <s v="  57000-00 - Owned Units, Assessments"/>
    <n v="0"/>
    <n v="0"/>
    <n v="0"/>
    <n v="0"/>
  </r>
  <r>
    <x v="6"/>
    <s v="  57100-00 - Owned Units, Misc Expenses"/>
    <n v="0"/>
    <n v="0"/>
    <n v="0"/>
    <n v="0"/>
  </r>
  <r>
    <x v="6"/>
    <s v="  57200-00 - Owned Units, Lease Expenses"/>
    <n v="0"/>
    <n v="0"/>
    <n v="0"/>
    <n v="0"/>
  </r>
  <r>
    <x v="7"/>
    <s v="  58100-00 - Property Taxes"/>
    <n v="0"/>
    <n v="0"/>
    <n v="0"/>
    <n v="0"/>
  </r>
  <r>
    <x v="7"/>
    <s v="  58200-00 - Federal Income Taxes"/>
    <n v="0"/>
    <n v="0"/>
    <n v="0"/>
    <n v="0"/>
  </r>
  <r>
    <x v="8"/>
    <s v="  59100-00 - Finance Committee"/>
    <n v="0"/>
    <n v="0"/>
    <n v="0"/>
    <n v="0"/>
  </r>
  <r>
    <x v="8"/>
    <s v="  59100-05 - Communications Committee"/>
    <n v="0"/>
    <n v="0"/>
    <n v="0"/>
    <n v="0"/>
  </r>
  <r>
    <x v="8"/>
    <s v="  59150-00 - Grounds Committee"/>
    <n v="0"/>
    <n v="0"/>
    <n v="0"/>
    <n v="0"/>
  </r>
  <r>
    <x v="8"/>
    <s v="  59200-00 - Architectural Control Committee"/>
    <n v="0"/>
    <n v="0"/>
    <n v="0"/>
    <n v="0"/>
  </r>
  <r>
    <x v="8"/>
    <s v="  59250-00 - Community Relations Committee"/>
    <n v="0"/>
    <n v="0"/>
    <n v="0"/>
    <n v="0"/>
  </r>
  <r>
    <x v="8"/>
    <s v="  59400-00 - Playground Committee"/>
    <n v="0"/>
    <n v="0"/>
    <n v="0"/>
    <n v="0"/>
  </r>
  <r>
    <x v="8"/>
    <s v="  59900-00 - Committees, Other"/>
    <n v="0"/>
    <n v="0"/>
    <n v="0"/>
    <n v="0"/>
  </r>
  <r>
    <x v="9"/>
    <s v="  60050-00 - Plumbing Maintenance"/>
    <n v="0"/>
    <n v="0"/>
    <n v="0"/>
    <n v="1000"/>
  </r>
  <r>
    <x v="9"/>
    <s v="  60100-00 - Electrical Maintenance"/>
    <n v="0"/>
    <n v="0"/>
    <n v="0"/>
    <n v="0"/>
  </r>
  <r>
    <x v="9"/>
    <s v="  60150-00 - HVAC Service"/>
    <n v="0"/>
    <n v="0"/>
    <n v="0"/>
    <n v="0"/>
  </r>
  <r>
    <x v="9"/>
    <s v="  60200-00 - Roof Maintenance"/>
    <n v="0"/>
    <n v="0"/>
    <n v="0"/>
    <n v="2000"/>
  </r>
  <r>
    <x v="9"/>
    <s v="  60250-00 - Gutter Cleaning &amp; Maintenance"/>
    <n v="15000"/>
    <n v="13747.75"/>
    <n v="13747.75"/>
    <n v="15000"/>
  </r>
  <r>
    <x v="9"/>
    <s v="  60300-00 - Window Washing"/>
    <n v="0"/>
    <n v="0"/>
    <n v="0"/>
    <n v="0"/>
  </r>
  <r>
    <x v="9"/>
    <s v="  60350-00 - Pressure Washing"/>
    <n v="0"/>
    <n v="0"/>
    <n v="0"/>
    <n v="11000"/>
  </r>
  <r>
    <x v="9"/>
    <s v="  60400-00 - Painting Maintenance"/>
    <n v="0"/>
    <n v="0"/>
    <n v="0"/>
    <n v="8000"/>
  </r>
  <r>
    <x v="9"/>
    <s v="  60500-00 - Chimney Inspection/Cleaning"/>
    <n v="3350"/>
    <n v="0"/>
    <n v="0"/>
    <n v="0"/>
  </r>
  <r>
    <x v="9"/>
    <s v="  60550-00 - Dryer Vent Cleaning"/>
    <n v="0"/>
    <n v="2283.4699999999998"/>
    <n v="2283.4699999999998"/>
    <n v="2300"/>
  </r>
  <r>
    <x v="9"/>
    <s v="  60600-00 - Janitorial Service"/>
    <n v="7200"/>
    <n v="4705.75"/>
    <n v="8052"/>
    <n v="8696"/>
  </r>
  <r>
    <x v="9"/>
    <s v="  60610-00 - Carpet Cleaning Service"/>
    <n v="0"/>
    <n v="0"/>
    <n v="500"/>
    <n v="500"/>
  </r>
  <r>
    <x v="9"/>
    <s v="  60650-00 - Door/Gate Maintenance"/>
    <n v="0"/>
    <n v="0"/>
    <n v="0"/>
    <n v="0"/>
  </r>
  <r>
    <x v="9"/>
    <s v="  60700-00 - Deck Maintenance/Repair"/>
    <n v="0"/>
    <n v="0"/>
    <n v="0"/>
    <n v="2000"/>
  </r>
  <r>
    <x v="9"/>
    <s v="  60750-00 - Elevator Maintenance"/>
    <n v="0"/>
    <n v="0"/>
    <n v="0"/>
    <n v="0"/>
  </r>
  <r>
    <x v="9"/>
    <s v="  60751-00 - Elevator Phone"/>
    <n v="0"/>
    <n v="0"/>
    <n v="0"/>
    <n v="0"/>
  </r>
  <r>
    <x v="9"/>
    <s v="  60752-00 - Elevator Contract"/>
    <n v="0"/>
    <n v="0"/>
    <n v="0"/>
    <n v="0"/>
  </r>
  <r>
    <x v="9"/>
    <s v="  60753-00 - Elevator Permits"/>
    <n v="0"/>
    <n v="0"/>
    <n v="0"/>
    <n v="0"/>
  </r>
  <r>
    <x v="9"/>
    <s v="  60800-00 - Pest Control"/>
    <n v="5285"/>
    <n v="3082.8"/>
    <n v="5284.8"/>
    <n v="5707.58"/>
  </r>
  <r>
    <x v="9"/>
    <s v="  60850-00 - Maintenance Supplies"/>
    <n v="0"/>
    <n v="0"/>
    <n v="0"/>
    <n v="0"/>
  </r>
  <r>
    <x v="9"/>
    <s v="  60900-00 - Building/Structure Maintenance"/>
    <n v="24000"/>
    <n v="19259.84"/>
    <n v="31926"/>
    <n v="24000"/>
  </r>
  <r>
    <x v="9"/>
    <s v="  60900-01 - Building/Structure Maintenance, Contra"/>
    <n v="0"/>
    <n v="0"/>
    <n v="0"/>
    <n v="0"/>
  </r>
  <r>
    <x v="9"/>
    <s v="  60950-00 - General Maintenance"/>
    <n v="0"/>
    <n v="0"/>
    <n v="0"/>
    <n v="0"/>
  </r>
  <r>
    <x v="9"/>
    <s v="  61000-00 - Building - Uninsured Loss"/>
    <n v="0"/>
    <n v="0"/>
    <n v="0"/>
    <n v="0"/>
  </r>
  <r>
    <x v="10"/>
    <s v="  68050-00 - Landscape Maintenance, Contract"/>
    <n v="28116"/>
    <n v="12840.36"/>
    <n v="22429.69"/>
    <n v="23090"/>
  </r>
  <r>
    <x v="10"/>
    <s v="  68100-00 - Landscape Maintenance, Other"/>
    <n v="3000"/>
    <n v="1596.45"/>
    <n v="4424.3"/>
    <n v="4000"/>
  </r>
  <r>
    <x v="10"/>
    <s v="  68150-00 - Landscape, Bark / Mulch"/>
    <n v="0"/>
    <n v="0"/>
    <n v="0"/>
    <n v="0"/>
  </r>
  <r>
    <x v="10"/>
    <s v="  68200-00 - Landscape, Seasonal Color"/>
    <n v="0"/>
    <n v="0"/>
    <n v="0"/>
    <n v="0"/>
  </r>
  <r>
    <x v="10"/>
    <s v="  68250-00 - Landscape, Improvements"/>
    <n v="0"/>
    <n v="0"/>
    <n v="0"/>
    <n v="0"/>
  </r>
  <r>
    <x v="10"/>
    <s v="  68300-00 - Landscape, Irrigation Maintenance"/>
    <n v="10748"/>
    <n v="1865.07"/>
    <n v="12209.78"/>
    <n v="10000"/>
  </r>
  <r>
    <x v="10"/>
    <s v="  68310-00 - Landscape, Tree Services"/>
    <n v="10000"/>
    <n v="8532.75"/>
    <n v="8532.75"/>
    <n v="10000"/>
  </r>
  <r>
    <x v="10"/>
    <s v="  68320-00 - Landscape, Backflow Testing"/>
    <n v="540"/>
    <n v="533.99"/>
    <n v="533.99"/>
    <n v="550"/>
  </r>
  <r>
    <x v="10"/>
    <s v="  68350-00 - Fence Maintenance"/>
    <n v="0"/>
    <n v="0"/>
    <n v="0"/>
    <n v="0"/>
  </r>
  <r>
    <x v="10"/>
    <s v="  68400-00 - Drainage Repair / Maintenance"/>
    <n v="0"/>
    <n v="0"/>
    <n v="0"/>
    <n v="0"/>
  </r>
  <r>
    <x v="10"/>
    <s v="  68450-00 - Lake Maintenance"/>
    <n v="0"/>
    <n v="0"/>
    <n v="0"/>
    <n v="0"/>
  </r>
  <r>
    <x v="10"/>
    <s v="  68500-00 - Nature Maintenance"/>
    <n v="0"/>
    <n v="0"/>
    <n v="0"/>
    <n v="0"/>
  </r>
  <r>
    <x v="10"/>
    <s v="  68550-00 - Playground"/>
    <n v="0"/>
    <n v="0"/>
    <n v="0"/>
    <n v="0"/>
  </r>
  <r>
    <x v="10"/>
    <s v="  68600-00 - Waterfall"/>
    <n v="0"/>
    <n v="0"/>
    <n v="0"/>
    <n v="0"/>
  </r>
  <r>
    <x v="10"/>
    <s v="  68650-00 - Wetlands"/>
    <n v="0"/>
    <n v="0"/>
    <n v="0"/>
    <n v="0"/>
  </r>
  <r>
    <x v="11"/>
    <s v="  72050-00 - Pool, Maintenance Contract"/>
    <n v="0"/>
    <n v="0"/>
    <n v="0"/>
    <n v="0"/>
  </r>
  <r>
    <x v="11"/>
    <s v="  72100-00 - Pool, Maintenance Supplies"/>
    <n v="0"/>
    <n v="0"/>
    <n v="0"/>
    <n v="0"/>
  </r>
  <r>
    <x v="11"/>
    <s v="  72150-00 - Pool, Maintenance, Other"/>
    <n v="0"/>
    <n v="0"/>
    <n v="0"/>
    <n v="0"/>
  </r>
  <r>
    <x v="11"/>
    <s v="  72200-00 - Pool, Permits"/>
    <n v="0"/>
    <n v="0"/>
    <n v="0"/>
    <n v="0"/>
  </r>
  <r>
    <x v="11"/>
    <s v="  72300-00 - Pool, Telephone"/>
    <n v="0"/>
    <n v="0"/>
    <n v="0"/>
    <n v="0"/>
  </r>
  <r>
    <x v="11"/>
    <s v="  72350-00 - Pool, Water &amp; Sewer"/>
    <n v="0"/>
    <n v="0"/>
    <n v="0"/>
    <n v="0"/>
  </r>
  <r>
    <x v="11"/>
    <s v="  72400-00 - Pool, Electricity"/>
    <n v="0"/>
    <n v="0"/>
    <n v="0"/>
    <n v="0"/>
  </r>
  <r>
    <x v="11"/>
    <s v="  72450-00 - Pool, Gas"/>
    <n v="0"/>
    <n v="0"/>
    <n v="0"/>
    <n v="0"/>
  </r>
  <r>
    <x v="11"/>
    <s v="  72500-00 - Pool, Furniture"/>
    <n v="0"/>
    <n v="0"/>
    <n v="0"/>
    <n v="0"/>
  </r>
  <r>
    <x v="12"/>
    <s v="  74050-00 - Clubhouse, Rental Management"/>
    <n v="0"/>
    <n v="0"/>
    <n v="0"/>
    <n v="0"/>
  </r>
  <r>
    <x v="12"/>
    <s v="  74100-00 - Clubhouse, Telephone"/>
    <n v="0"/>
    <n v="0"/>
    <n v="0"/>
    <n v="0"/>
  </r>
  <r>
    <x v="12"/>
    <s v="  74150-00 - Clubhouse, Water"/>
    <n v="0"/>
    <n v="0"/>
    <n v="0"/>
    <n v="0"/>
  </r>
  <r>
    <x v="12"/>
    <s v="  74200-00 - Clubhouse, Electricity"/>
    <n v="0"/>
    <n v="0"/>
    <n v="0"/>
    <n v="0"/>
  </r>
  <r>
    <x v="12"/>
    <s v="  74250-00 - Clubhouse, Maint &amp; Repairs"/>
    <n v="0"/>
    <n v="0"/>
    <n v="0"/>
    <n v="0"/>
  </r>
  <r>
    <x v="12"/>
    <s v="  74300-00 - Clubhouse, Security"/>
    <n v="0"/>
    <n v="0"/>
    <n v="0"/>
    <n v="0"/>
  </r>
  <r>
    <x v="12"/>
    <s v="  74350-00 - Clubhouse, Cleaning"/>
    <n v="0"/>
    <n v="0"/>
    <n v="0"/>
    <n v="0"/>
  </r>
  <r>
    <x v="12"/>
    <s v="  74400-00 - Clubhouse, Cleaning Supplies"/>
    <n v="0"/>
    <n v="0"/>
    <n v="0"/>
    <n v="0"/>
  </r>
  <r>
    <x v="13"/>
    <s v="  76100-00 - Retention Pond Maintenance"/>
    <n v="0"/>
    <n v="0"/>
    <n v="0"/>
    <n v="0"/>
  </r>
  <r>
    <x v="13"/>
    <s v="  76150-00 - Vandalism"/>
    <n v="0"/>
    <n v="0"/>
    <n v="0"/>
    <n v="0"/>
  </r>
  <r>
    <x v="13"/>
    <s v="  76200-00 - Signage"/>
    <n v="0"/>
    <n v="0"/>
    <n v="0"/>
    <n v="0"/>
  </r>
  <r>
    <x v="13"/>
    <s v="  76250-00 - Road Maintenance"/>
    <n v="0"/>
    <n v="0"/>
    <n v="0"/>
    <n v="1000"/>
  </r>
  <r>
    <x v="13"/>
    <s v="  76300-00 - Snow Removal"/>
    <n v="0"/>
    <n v="0"/>
    <n v="0"/>
    <n v="2000"/>
  </r>
  <r>
    <x v="13"/>
    <s v="  76350-00 - Monument Maintenance"/>
    <n v="0"/>
    <n v="0"/>
    <n v="0"/>
    <n v="0"/>
  </r>
  <r>
    <x v="13"/>
    <s v="  76400-00 - Lighting Maintenance"/>
    <n v="0"/>
    <n v="362.98"/>
    <n v="650"/>
    <n v="500"/>
  </r>
  <r>
    <x v="13"/>
    <s v="  76450-00 - Hardscape Maintenance"/>
    <n v="0"/>
    <n v="0"/>
    <n v="0"/>
    <n v="0"/>
  </r>
  <r>
    <x v="13"/>
    <s v="  76500-00 - Trails Maintenance"/>
    <n v="0"/>
    <n v="0"/>
    <n v="0"/>
    <n v="0"/>
  </r>
  <r>
    <x v="13"/>
    <s v="  76900-00 - Storm Sewer Maintenance"/>
    <n v="0"/>
    <n v="0"/>
    <n v="0"/>
    <n v="0"/>
  </r>
  <r>
    <x v="13"/>
    <s v="  77100-00 - Amenities, Water &amp; Sewer"/>
    <n v="0"/>
    <n v="0"/>
    <n v="0"/>
    <n v="0"/>
  </r>
  <r>
    <x v="13"/>
    <s v="  77200-00 - Amenities, Gas"/>
    <n v="0"/>
    <n v="0"/>
    <n v="0"/>
    <n v="0"/>
  </r>
  <r>
    <x v="13"/>
    <s v="  77250-00 - Amenities, Electric"/>
    <n v="0"/>
    <n v="0"/>
    <n v="0"/>
    <n v="0"/>
  </r>
  <r>
    <x v="13"/>
    <s v="  77300-00 - Amenities, Security"/>
    <n v="0"/>
    <n v="0"/>
    <n v="0"/>
    <n v="0"/>
  </r>
  <r>
    <x v="14"/>
    <s v="  79100-00 - Insured Restoration/Repair"/>
    <n v="0"/>
    <n v="18216.72"/>
    <n v="21587.46"/>
    <n v="0"/>
  </r>
  <r>
    <x v="14"/>
    <s v="  79100-01 - Insured Restoration/Repair, Contra"/>
    <n v="0"/>
    <n v="0"/>
    <n v="21587.46"/>
    <n v="0"/>
  </r>
  <r>
    <x v="15"/>
    <s v="  79150-00 - Maintenance/Repair - Owner Responsibility"/>
    <n v="0"/>
    <n v="799.58"/>
    <n v="799.58"/>
    <n v="0"/>
  </r>
  <r>
    <x v="15"/>
    <s v="  79150-01 - Maintenance/Repair - Charged to Owner"/>
    <n v="0"/>
    <n v="-1209.8800000000001"/>
    <n v="14448.66"/>
    <n v="0"/>
  </r>
  <r>
    <x v="16"/>
    <s v="  99100-00 - Contingency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78E6FF-614E-45BE-B711-B5FD7840531A}" name="PivotTable1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J2:L9" firstHeaderRow="0" firstDataRow="1" firstDataCol="1"/>
  <pivotFields count="6">
    <pivotField axis="axisRow" compact="0" outline="0" showAll="0" measureFilter="1" sortType="ascending">
      <items count="19">
        <item x="0"/>
        <item x="6"/>
        <item x="9"/>
        <item x="12"/>
        <item x="8"/>
        <item x="16"/>
        <item x="4"/>
        <item x="14"/>
        <item x="10"/>
        <item x="2"/>
        <item x="3"/>
        <item x="15"/>
        <item x="11"/>
        <item x="1"/>
        <item x="13"/>
        <item x="7"/>
        <item m="1" x="17"/>
        <item x="5"/>
        <item t="default"/>
      </items>
    </pivotField>
    <pivotField compact="0" outline="0" showAll="0"/>
    <pivotField dataField="1" compact="0" numFmtId="164" outline="0" showAll="0"/>
    <pivotField compact="0" numFmtId="164" outline="0" showAll="0"/>
    <pivotField compact="0" numFmtId="164" outline="0" showAll="0"/>
    <pivotField dataField="1" compact="0" outline="0" showAll="0"/>
  </pivotFields>
  <rowFields count="1">
    <field x="0"/>
  </rowFields>
  <rowItems count="7">
    <i>
      <x/>
    </i>
    <i>
      <x v="2"/>
    </i>
    <i>
      <x v="6"/>
    </i>
    <i>
      <x v="8"/>
    </i>
    <i>
      <x v="10"/>
    </i>
    <i>
      <x v="13"/>
    </i>
    <i>
      <x v="17"/>
    </i>
  </rowItems>
  <colFields count="1">
    <field x="-2"/>
  </colFields>
  <colItems count="2">
    <i>
      <x/>
    </i>
    <i i="1">
      <x v="1"/>
    </i>
  </colItems>
  <dataFields count="2">
    <dataField name="Sum of 2022 Budget" fld="2" baseField="0" baseItem="1" numFmtId="170"/>
    <dataField name="Sum of 2023 Budget" fld="5" baseField="0" baseItem="1" numFmtId="170"/>
  </dataFields>
  <pivotTableStyleInfo name="PivotStyleLight16" showRowHeaders="1" showColHeaders="1" showRowStripes="0" showColStripes="0" showLastColumn="1"/>
  <filters count="1">
    <filter fld="0" type="valueGreaterThan" evalOrder="-1" id="3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00B0F0"/>
    <pageSetUpPr fitToPage="1"/>
  </sheetPr>
  <dimension ref="A1:AA295"/>
  <sheetViews>
    <sheetView tabSelected="1" zoomScale="96" zoomScaleNormal="96" workbookViewId="0">
      <pane xSplit="3" ySplit="4" topLeftCell="E5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9.140625" defaultRowHeight="12.75" x14ac:dyDescent="0.2"/>
  <cols>
    <col min="1" max="1" width="49.42578125" style="78" hidden="1" customWidth="1"/>
    <col min="2" max="2" width="5" style="93" bestFit="1" customWidth="1"/>
    <col min="3" max="3" width="44.5703125" style="94" customWidth="1"/>
    <col min="4" max="4" width="12.28515625" style="94" hidden="1" customWidth="1"/>
    <col min="5" max="5" width="13.7109375" style="78" customWidth="1"/>
    <col min="6" max="6" width="13.7109375" style="95" customWidth="1"/>
    <col min="7" max="7" width="14.28515625" style="78" customWidth="1"/>
    <col min="8" max="8" width="13.7109375" style="78" customWidth="1"/>
    <col min="9" max="9" width="51.28515625" style="94" customWidth="1"/>
    <col min="10" max="10" width="13.7109375" style="211" customWidth="1"/>
    <col min="11" max="11" width="9.85546875" style="211" bestFit="1" customWidth="1"/>
    <col min="12" max="23" width="13.7109375" style="78" customWidth="1"/>
    <col min="24" max="24" width="11.28515625" style="38" customWidth="1"/>
    <col min="25" max="25" width="2.42578125" style="78" customWidth="1"/>
    <col min="26" max="26" width="9.140625" style="367"/>
    <col min="27" max="16384" width="9.140625" style="78"/>
  </cols>
  <sheetData>
    <row r="1" spans="1:27" ht="21" customHeight="1" x14ac:dyDescent="0.2">
      <c r="B1" s="304"/>
      <c r="C1" s="302"/>
      <c r="D1" s="302"/>
      <c r="E1" s="297">
        <f>(H8/E8)-100%</f>
        <v>0.10607615356964395</v>
      </c>
      <c r="F1" s="284" t="s">
        <v>604</v>
      </c>
      <c r="I1" s="302"/>
      <c r="K1" s="104"/>
    </row>
    <row r="2" spans="1:27" s="44" customFormat="1" ht="15.75" customHeight="1" x14ac:dyDescent="0.25">
      <c r="A2" s="132"/>
      <c r="B2" s="303" t="str">
        <f>Constants!B2</f>
        <v>Mercer Park Condominium</v>
      </c>
      <c r="C2" s="132"/>
      <c r="D2" s="132"/>
      <c r="E2" s="105"/>
      <c r="F2" s="105"/>
      <c r="G2" s="283" t="s">
        <v>513</v>
      </c>
      <c r="H2" s="206"/>
      <c r="I2" s="301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Z2" s="368"/>
    </row>
    <row r="3" spans="1:27" s="45" customFormat="1" ht="15.75" customHeight="1" x14ac:dyDescent="0.25">
      <c r="A3" s="132"/>
      <c r="B3" s="221" t="str">
        <f>CONCATENATE(Constants!B4, " Annual Budget")</f>
        <v>2023 Annual Budget</v>
      </c>
      <c r="C3" s="46"/>
      <c r="D3" s="46"/>
      <c r="E3" s="208"/>
      <c r="F3" s="209"/>
      <c r="G3" s="46" t="s">
        <v>514</v>
      </c>
      <c r="H3" s="182"/>
      <c r="I3" s="207"/>
      <c r="J3" s="249"/>
      <c r="K3" s="249"/>
      <c r="L3" s="249">
        <v>2023</v>
      </c>
      <c r="M3" s="249">
        <v>2023</v>
      </c>
      <c r="N3" s="249">
        <v>2023</v>
      </c>
      <c r="O3" s="249">
        <v>2023</v>
      </c>
      <c r="P3" s="249">
        <v>2023</v>
      </c>
      <c r="Q3" s="249">
        <v>2023</v>
      </c>
      <c r="R3" s="249">
        <v>2023</v>
      </c>
      <c r="S3" s="249">
        <v>2023</v>
      </c>
      <c r="T3" s="249">
        <v>2023</v>
      </c>
      <c r="U3" s="249">
        <v>2023</v>
      </c>
      <c r="V3" s="249">
        <v>2023</v>
      </c>
      <c r="W3" s="249">
        <v>2023</v>
      </c>
      <c r="Z3" s="369"/>
    </row>
    <row r="4" spans="1:27" s="47" customFormat="1" ht="59.25" customHeight="1" x14ac:dyDescent="0.2">
      <c r="A4" s="210"/>
      <c r="B4" s="245" t="s">
        <v>15</v>
      </c>
      <c r="C4" s="245" t="s">
        <v>152</v>
      </c>
      <c r="D4" s="245" t="s">
        <v>586</v>
      </c>
      <c r="E4" s="245" t="s">
        <v>600</v>
      </c>
      <c r="F4" s="246" t="s">
        <v>605</v>
      </c>
      <c r="G4" s="245" t="s">
        <v>606</v>
      </c>
      <c r="H4" s="245" t="s">
        <v>607</v>
      </c>
      <c r="I4" s="247" t="s">
        <v>98</v>
      </c>
      <c r="J4" s="248" t="s">
        <v>566</v>
      </c>
      <c r="K4" s="248" t="s">
        <v>608</v>
      </c>
      <c r="L4" s="245" t="s">
        <v>16</v>
      </c>
      <c r="M4" s="245" t="s">
        <v>17</v>
      </c>
      <c r="N4" s="245" t="s">
        <v>18</v>
      </c>
      <c r="O4" s="245" t="s">
        <v>19</v>
      </c>
      <c r="P4" s="245" t="s">
        <v>20</v>
      </c>
      <c r="Q4" s="245" t="s">
        <v>21</v>
      </c>
      <c r="R4" s="245" t="s">
        <v>22</v>
      </c>
      <c r="S4" s="245" t="s">
        <v>23</v>
      </c>
      <c r="T4" s="245" t="s">
        <v>24</v>
      </c>
      <c r="U4" s="245" t="s">
        <v>25</v>
      </c>
      <c r="V4" s="245" t="s">
        <v>26</v>
      </c>
      <c r="W4" s="245" t="s">
        <v>27</v>
      </c>
      <c r="X4" s="210" t="s">
        <v>565</v>
      </c>
      <c r="Z4" s="371" t="s">
        <v>615</v>
      </c>
      <c r="AA4" s="372" t="s">
        <v>616</v>
      </c>
    </row>
    <row r="5" spans="1:27" s="38" customFormat="1" ht="15.75" customHeight="1" x14ac:dyDescent="0.25">
      <c r="A5" s="211"/>
      <c r="B5" s="271" t="s">
        <v>28</v>
      </c>
      <c r="C5" s="272"/>
      <c r="D5" s="272"/>
      <c r="E5" s="273"/>
      <c r="F5" s="274"/>
      <c r="G5" s="273"/>
      <c r="H5" s="273"/>
      <c r="I5" s="275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6"/>
      <c r="Z5" s="373"/>
      <c r="AA5" s="374"/>
    </row>
    <row r="6" spans="1:27" s="38" customFormat="1" ht="18.75" customHeight="1" x14ac:dyDescent="0.2">
      <c r="A6" s="211"/>
      <c r="B6" s="212" t="s">
        <v>29</v>
      </c>
      <c r="C6" s="48"/>
      <c r="D6" s="48"/>
      <c r="E6" s="48"/>
      <c r="F6" s="213"/>
      <c r="G6" s="48"/>
      <c r="H6" s="48"/>
      <c r="I6" s="214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215"/>
      <c r="Z6" s="373"/>
      <c r="AA6" s="374"/>
    </row>
    <row r="7" spans="1:27" s="38" customFormat="1" ht="18.75" customHeight="1" x14ac:dyDescent="0.2">
      <c r="A7" s="211"/>
      <c r="B7" s="39" t="s">
        <v>484</v>
      </c>
      <c r="C7" s="40"/>
      <c r="D7" s="40"/>
      <c r="E7" s="40"/>
      <c r="F7" s="216"/>
      <c r="G7" s="40"/>
      <c r="H7" s="40"/>
      <c r="I7" s="217"/>
      <c r="J7" s="296"/>
      <c r="K7" s="296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218"/>
      <c r="Z7" s="373"/>
      <c r="AA7" s="374"/>
    </row>
    <row r="8" spans="1:27" s="81" customFormat="1" ht="22.5" customHeight="1" x14ac:dyDescent="0.2">
      <c r="A8" s="79" t="s">
        <v>320</v>
      </c>
      <c r="B8" s="219"/>
      <c r="C8" s="183" t="s">
        <v>312</v>
      </c>
      <c r="D8" s="334" t="s">
        <v>584</v>
      </c>
      <c r="E8" s="184">
        <v>798413</v>
      </c>
      <c r="F8" s="52">
        <v>466231.5</v>
      </c>
      <c r="G8" s="32">
        <v>7834000</v>
      </c>
      <c r="H8" s="49">
        <f>H266-H31-H43-H51-H54-H9</f>
        <v>883105.58000000007</v>
      </c>
      <c r="I8" s="397" t="s">
        <v>804</v>
      </c>
      <c r="J8" s="347">
        <f t="shared" ref="J8:J9" si="0">IF(E8&lt;&gt;0,(H8-E8)/E8,"n/a")</f>
        <v>0.10607615356964388</v>
      </c>
      <c r="K8" s="298"/>
      <c r="L8" s="108">
        <f>$H$8/12</f>
        <v>73592.131666666668</v>
      </c>
      <c r="M8" s="108">
        <f t="shared" ref="M8:W8" si="1">$H$8/12</f>
        <v>73592.131666666668</v>
      </c>
      <c r="N8" s="108">
        <f t="shared" si="1"/>
        <v>73592.131666666668</v>
      </c>
      <c r="O8" s="108">
        <f t="shared" si="1"/>
        <v>73592.131666666668</v>
      </c>
      <c r="P8" s="108">
        <f t="shared" si="1"/>
        <v>73592.131666666668</v>
      </c>
      <c r="Q8" s="108">
        <f t="shared" si="1"/>
        <v>73592.131666666668</v>
      </c>
      <c r="R8" s="108">
        <f t="shared" si="1"/>
        <v>73592.131666666668</v>
      </c>
      <c r="S8" s="108">
        <f t="shared" si="1"/>
        <v>73592.131666666668</v>
      </c>
      <c r="T8" s="108">
        <f t="shared" si="1"/>
        <v>73592.131666666668</v>
      </c>
      <c r="U8" s="108">
        <f t="shared" si="1"/>
        <v>73592.131666666668</v>
      </c>
      <c r="V8" s="108">
        <f t="shared" si="1"/>
        <v>73592.131666666668</v>
      </c>
      <c r="W8" s="108">
        <f t="shared" si="1"/>
        <v>73592.131666666668</v>
      </c>
      <c r="X8" s="36" t="b">
        <f>SUM(L8:W8)=H8</f>
        <v>1</v>
      </c>
      <c r="Y8" s="80"/>
      <c r="Z8" s="375"/>
      <c r="AA8" s="376"/>
    </row>
    <row r="9" spans="1:27" s="81" customFormat="1" ht="22.5" hidden="1" customHeight="1" x14ac:dyDescent="0.2">
      <c r="A9" s="79" t="s">
        <v>321</v>
      </c>
      <c r="B9" s="197"/>
      <c r="C9" s="183" t="s">
        <v>317</v>
      </c>
      <c r="D9" s="334" t="s">
        <v>584</v>
      </c>
      <c r="E9" s="184">
        <v>0</v>
      </c>
      <c r="F9" s="52">
        <v>0</v>
      </c>
      <c r="G9" s="32">
        <v>0</v>
      </c>
      <c r="H9" s="32">
        <v>0</v>
      </c>
      <c r="I9" s="109"/>
      <c r="J9" s="347" t="str">
        <f t="shared" si="0"/>
        <v>n/a</v>
      </c>
      <c r="K9" s="298"/>
      <c r="L9" s="108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6" t="b">
        <f>SUM(L9:W9)=H9</f>
        <v>1</v>
      </c>
      <c r="Y9" s="80"/>
      <c r="Z9" s="375">
        <v>12</v>
      </c>
      <c r="AA9" s="376">
        <f>H9/Z9</f>
        <v>0</v>
      </c>
    </row>
    <row r="10" spans="1:27" s="37" customFormat="1" ht="22.5" customHeight="1" x14ac:dyDescent="0.2">
      <c r="A10" s="250"/>
      <c r="B10" s="251" t="s">
        <v>64</v>
      </c>
      <c r="C10" s="250"/>
      <c r="D10" s="335"/>
      <c r="E10" s="252">
        <f>SUM(E8:E9)</f>
        <v>798413</v>
      </c>
      <c r="F10" s="252">
        <f>SUM(F8:F9)</f>
        <v>466231.5</v>
      </c>
      <c r="G10" s="252">
        <f>SUM(G8:G9)</f>
        <v>7834000</v>
      </c>
      <c r="H10" s="252">
        <f>SUM(H8:H9)</f>
        <v>883105.58000000007</v>
      </c>
      <c r="I10" s="254"/>
      <c r="J10" s="348"/>
      <c r="K10" s="359"/>
      <c r="L10" s="354">
        <f t="shared" ref="L10:W10" si="2">SUM(L8:L9)</f>
        <v>73592.131666666668</v>
      </c>
      <c r="M10" s="252">
        <f t="shared" si="2"/>
        <v>73592.131666666668</v>
      </c>
      <c r="N10" s="252">
        <f t="shared" si="2"/>
        <v>73592.131666666668</v>
      </c>
      <c r="O10" s="252">
        <f t="shared" si="2"/>
        <v>73592.131666666668</v>
      </c>
      <c r="P10" s="252">
        <f t="shared" si="2"/>
        <v>73592.131666666668</v>
      </c>
      <c r="Q10" s="252">
        <f t="shared" si="2"/>
        <v>73592.131666666668</v>
      </c>
      <c r="R10" s="252">
        <f t="shared" si="2"/>
        <v>73592.131666666668</v>
      </c>
      <c r="S10" s="252">
        <f t="shared" si="2"/>
        <v>73592.131666666668</v>
      </c>
      <c r="T10" s="252">
        <f t="shared" si="2"/>
        <v>73592.131666666668</v>
      </c>
      <c r="U10" s="252">
        <f t="shared" si="2"/>
        <v>73592.131666666668</v>
      </c>
      <c r="V10" s="252">
        <f t="shared" si="2"/>
        <v>73592.131666666668</v>
      </c>
      <c r="W10" s="252">
        <f t="shared" si="2"/>
        <v>73592.131666666668</v>
      </c>
      <c r="X10" s="36" t="b">
        <f>SUM(L10:W10)=H10</f>
        <v>1</v>
      </c>
      <c r="Y10" s="36"/>
      <c r="Z10" s="377"/>
      <c r="AA10" s="378"/>
    </row>
    <row r="11" spans="1:27" s="38" customFormat="1" ht="18.75" customHeight="1" x14ac:dyDescent="0.2">
      <c r="A11" s="211"/>
      <c r="B11" s="39" t="s">
        <v>485</v>
      </c>
      <c r="C11" s="40"/>
      <c r="D11" s="40"/>
      <c r="E11" s="40"/>
      <c r="F11" s="338"/>
      <c r="G11" s="40"/>
      <c r="H11" s="40"/>
      <c r="I11" s="40"/>
      <c r="J11" s="296"/>
      <c r="K11" s="36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218"/>
      <c r="Z11" s="373"/>
      <c r="AA11" s="374"/>
    </row>
    <row r="12" spans="1:27" s="81" customFormat="1" ht="22.5" hidden="1" customHeight="1" x14ac:dyDescent="0.2">
      <c r="A12" s="82" t="s">
        <v>322</v>
      </c>
      <c r="B12" s="197"/>
      <c r="C12" s="186" t="s">
        <v>319</v>
      </c>
      <c r="D12" s="186" t="s">
        <v>584</v>
      </c>
      <c r="E12" s="52">
        <v>0</v>
      </c>
      <c r="F12" s="52">
        <v>0</v>
      </c>
      <c r="G12" s="32">
        <v>0</v>
      </c>
      <c r="H12" s="32">
        <v>0</v>
      </c>
      <c r="I12" s="285"/>
      <c r="J12" s="347" t="str">
        <f t="shared" ref="J12:J30" si="3">IF(E12&lt;&gt;0,(H12-E12)/E12,"n/a")</f>
        <v>n/a</v>
      </c>
      <c r="K12" s="298"/>
      <c r="L12" s="108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36" t="b">
        <f t="shared" ref="X12:X51" si="4">SUM(L12:W12)=H12</f>
        <v>1</v>
      </c>
      <c r="Y12" s="80"/>
      <c r="Z12" s="375">
        <v>12</v>
      </c>
      <c r="AA12" s="376">
        <f t="shared" ref="AA12:AA30" si="5">H12/Z12</f>
        <v>0</v>
      </c>
    </row>
    <row r="13" spans="1:27" s="81" customFormat="1" ht="22.5" customHeight="1" x14ac:dyDescent="0.2">
      <c r="A13" s="82" t="s">
        <v>559</v>
      </c>
      <c r="B13" s="197"/>
      <c r="C13" s="186" t="s">
        <v>558</v>
      </c>
      <c r="D13" s="186" t="s">
        <v>584</v>
      </c>
      <c r="E13" s="52">
        <v>0</v>
      </c>
      <c r="F13" s="52">
        <v>4800</v>
      </c>
      <c r="G13" s="32">
        <v>6400</v>
      </c>
      <c r="H13" s="32">
        <v>0</v>
      </c>
      <c r="I13" s="291" t="s">
        <v>805</v>
      </c>
      <c r="J13" s="347" t="str">
        <f t="shared" si="3"/>
        <v>n/a</v>
      </c>
      <c r="K13" s="298"/>
      <c r="L13" s="10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36" t="b">
        <f t="shared" si="4"/>
        <v>1</v>
      </c>
      <c r="Y13" s="80"/>
      <c r="Z13" s="375">
        <v>12</v>
      </c>
      <c r="AA13" s="376">
        <f t="shared" si="5"/>
        <v>0</v>
      </c>
    </row>
    <row r="14" spans="1:27" s="81" customFormat="1" ht="22.5" customHeight="1" x14ac:dyDescent="0.2">
      <c r="A14" s="83" t="s">
        <v>49</v>
      </c>
      <c r="B14" s="197"/>
      <c r="C14" s="186" t="s">
        <v>323</v>
      </c>
      <c r="D14" s="186" t="s">
        <v>584</v>
      </c>
      <c r="E14" s="52">
        <v>0</v>
      </c>
      <c r="F14" s="52">
        <v>1275</v>
      </c>
      <c r="G14" s="32">
        <v>2500</v>
      </c>
      <c r="H14" s="32">
        <v>0</v>
      </c>
      <c r="I14" s="291" t="s">
        <v>805</v>
      </c>
      <c r="J14" s="347" t="str">
        <f t="shared" si="3"/>
        <v>n/a</v>
      </c>
      <c r="K14" s="298"/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0</v>
      </c>
      <c r="S14" s="108">
        <v>0</v>
      </c>
      <c r="T14" s="108">
        <v>0</v>
      </c>
      <c r="U14" s="108">
        <v>0</v>
      </c>
      <c r="V14" s="108">
        <v>0</v>
      </c>
      <c r="W14" s="108">
        <v>0</v>
      </c>
      <c r="X14" s="36" t="b">
        <f t="shared" si="4"/>
        <v>1</v>
      </c>
      <c r="Y14" s="80"/>
      <c r="Z14" s="375">
        <v>12</v>
      </c>
      <c r="AA14" s="376">
        <f t="shared" si="5"/>
        <v>0</v>
      </c>
    </row>
    <row r="15" spans="1:27" s="81" customFormat="1" ht="22.5" hidden="1" customHeight="1" x14ac:dyDescent="0.2">
      <c r="A15" s="83" t="s">
        <v>183</v>
      </c>
      <c r="B15" s="197"/>
      <c r="C15" s="186" t="s">
        <v>324</v>
      </c>
      <c r="D15" s="186" t="s">
        <v>584</v>
      </c>
      <c r="E15" s="52">
        <v>0</v>
      </c>
      <c r="F15" s="52">
        <v>0</v>
      </c>
      <c r="G15" s="32">
        <v>0</v>
      </c>
      <c r="H15" s="32">
        <v>0</v>
      </c>
      <c r="I15" s="285"/>
      <c r="J15" s="347" t="str">
        <f t="shared" si="3"/>
        <v>n/a</v>
      </c>
      <c r="K15" s="298"/>
      <c r="L15" s="10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6" t="b">
        <f t="shared" si="4"/>
        <v>1</v>
      </c>
      <c r="Y15" s="80"/>
      <c r="Z15" s="375">
        <v>12</v>
      </c>
      <c r="AA15" s="376">
        <f t="shared" si="5"/>
        <v>0</v>
      </c>
    </row>
    <row r="16" spans="1:27" s="81" customFormat="1" ht="22.5" customHeight="1" x14ac:dyDescent="0.2">
      <c r="A16" s="83" t="s">
        <v>127</v>
      </c>
      <c r="B16" s="197"/>
      <c r="C16" s="186" t="s">
        <v>325</v>
      </c>
      <c r="D16" s="186" t="s">
        <v>584</v>
      </c>
      <c r="E16" s="52">
        <v>0</v>
      </c>
      <c r="F16" s="52">
        <v>240</v>
      </c>
      <c r="G16" s="32">
        <v>280</v>
      </c>
      <c r="H16" s="32">
        <v>0</v>
      </c>
      <c r="I16" s="291" t="s">
        <v>805</v>
      </c>
      <c r="J16" s="347" t="str">
        <f t="shared" si="3"/>
        <v>n/a</v>
      </c>
      <c r="K16" s="298"/>
      <c r="L16" s="108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36" t="b">
        <f t="shared" si="4"/>
        <v>1</v>
      </c>
      <c r="Y16" s="80"/>
      <c r="Z16" s="375">
        <v>12</v>
      </c>
      <c r="AA16" s="376">
        <f t="shared" si="5"/>
        <v>0</v>
      </c>
    </row>
    <row r="17" spans="1:27" s="81" customFormat="1" ht="22.5" hidden="1" customHeight="1" x14ac:dyDescent="0.2">
      <c r="A17" s="83" t="s">
        <v>171</v>
      </c>
      <c r="B17" s="197"/>
      <c r="C17" s="186" t="s">
        <v>326</v>
      </c>
      <c r="D17" s="186" t="s">
        <v>584</v>
      </c>
      <c r="E17" s="52">
        <v>0</v>
      </c>
      <c r="F17" s="52">
        <v>0</v>
      </c>
      <c r="G17" s="32">
        <v>0</v>
      </c>
      <c r="H17" s="32">
        <v>0</v>
      </c>
      <c r="I17" s="285"/>
      <c r="J17" s="347" t="str">
        <f t="shared" si="3"/>
        <v>n/a</v>
      </c>
      <c r="K17" s="298"/>
      <c r="L17" s="108">
        <v>0</v>
      </c>
      <c r="M17" s="108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36" t="b">
        <f t="shared" si="4"/>
        <v>1</v>
      </c>
      <c r="Y17" s="80"/>
      <c r="Z17" s="375">
        <v>12</v>
      </c>
      <c r="AA17" s="376">
        <f t="shared" si="5"/>
        <v>0</v>
      </c>
    </row>
    <row r="18" spans="1:27" s="81" customFormat="1" ht="22.5" customHeight="1" x14ac:dyDescent="0.2">
      <c r="A18" s="83" t="s">
        <v>172</v>
      </c>
      <c r="B18" s="197"/>
      <c r="C18" s="186" t="s">
        <v>327</v>
      </c>
      <c r="D18" s="186" t="s">
        <v>584</v>
      </c>
      <c r="E18" s="52">
        <v>0</v>
      </c>
      <c r="F18" s="52">
        <v>100</v>
      </c>
      <c r="G18" s="32">
        <v>150</v>
      </c>
      <c r="H18" s="32">
        <v>0</v>
      </c>
      <c r="I18" s="291" t="s">
        <v>805</v>
      </c>
      <c r="J18" s="347" t="str">
        <f t="shared" si="3"/>
        <v>n/a</v>
      </c>
      <c r="K18" s="298"/>
      <c r="L18" s="108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36" t="b">
        <f t="shared" si="4"/>
        <v>1</v>
      </c>
      <c r="Y18" s="80"/>
      <c r="Z18" s="375">
        <v>12</v>
      </c>
      <c r="AA18" s="376">
        <f t="shared" si="5"/>
        <v>0</v>
      </c>
    </row>
    <row r="19" spans="1:27" s="81" customFormat="1" ht="22.5" hidden="1" customHeight="1" x14ac:dyDescent="0.2">
      <c r="A19" s="83" t="s">
        <v>192</v>
      </c>
      <c r="B19" s="197"/>
      <c r="C19" s="186" t="s">
        <v>328</v>
      </c>
      <c r="D19" s="186" t="s">
        <v>584</v>
      </c>
      <c r="E19" s="52">
        <v>0</v>
      </c>
      <c r="F19" s="52">
        <v>0</v>
      </c>
      <c r="G19" s="32">
        <v>0</v>
      </c>
      <c r="H19" s="32">
        <v>0</v>
      </c>
      <c r="I19" s="285"/>
      <c r="J19" s="347" t="str">
        <f t="shared" si="3"/>
        <v>n/a</v>
      </c>
      <c r="K19" s="298"/>
      <c r="L19" s="10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36" t="b">
        <f t="shared" si="4"/>
        <v>1</v>
      </c>
      <c r="Y19" s="80"/>
      <c r="Z19" s="375">
        <v>12</v>
      </c>
      <c r="AA19" s="376">
        <f t="shared" si="5"/>
        <v>0</v>
      </c>
    </row>
    <row r="20" spans="1:27" s="81" customFormat="1" ht="22.5" customHeight="1" x14ac:dyDescent="0.2">
      <c r="A20" s="83" t="s">
        <v>67</v>
      </c>
      <c r="B20" s="197"/>
      <c r="C20" s="186" t="s">
        <v>329</v>
      </c>
      <c r="D20" s="186" t="s">
        <v>584</v>
      </c>
      <c r="E20" s="52">
        <v>0</v>
      </c>
      <c r="F20" s="52">
        <v>675</v>
      </c>
      <c r="G20" s="32">
        <v>825</v>
      </c>
      <c r="H20" s="32">
        <v>0</v>
      </c>
      <c r="I20" s="291" t="s">
        <v>805</v>
      </c>
      <c r="J20" s="347" t="str">
        <f t="shared" si="3"/>
        <v>n/a</v>
      </c>
      <c r="K20" s="298"/>
      <c r="L20" s="108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6" t="b">
        <f t="shared" si="4"/>
        <v>1</v>
      </c>
      <c r="Y20" s="80"/>
      <c r="Z20" s="375">
        <v>12</v>
      </c>
      <c r="AA20" s="376">
        <f t="shared" si="5"/>
        <v>0</v>
      </c>
    </row>
    <row r="21" spans="1:27" s="81" customFormat="1" ht="22.5" hidden="1" customHeight="1" x14ac:dyDescent="0.2">
      <c r="A21" s="83" t="s">
        <v>588</v>
      </c>
      <c r="B21" s="197"/>
      <c r="C21" s="186" t="s">
        <v>589</v>
      </c>
      <c r="D21" s="186" t="s">
        <v>584</v>
      </c>
      <c r="E21" s="52">
        <v>0</v>
      </c>
      <c r="F21" s="52">
        <v>0</v>
      </c>
      <c r="G21" s="32">
        <v>0</v>
      </c>
      <c r="H21" s="32">
        <v>0</v>
      </c>
      <c r="I21" s="285"/>
      <c r="J21" s="347" t="str">
        <f t="shared" ref="J21" si="6">IF(E21&lt;&gt;0,(H21-E21)/E21,"n/a")</f>
        <v>n/a</v>
      </c>
      <c r="K21" s="298"/>
      <c r="L21" s="10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36" t="b">
        <f t="shared" ref="X21" si="7">SUM(L21:W21)=H21</f>
        <v>1</v>
      </c>
      <c r="Y21" s="80"/>
      <c r="Z21" s="375">
        <v>12</v>
      </c>
      <c r="AA21" s="376">
        <f t="shared" si="5"/>
        <v>0</v>
      </c>
    </row>
    <row r="22" spans="1:27" s="81" customFormat="1" ht="22.5" hidden="1" customHeight="1" x14ac:dyDescent="0.2">
      <c r="A22" s="83" t="s">
        <v>281</v>
      </c>
      <c r="B22" s="197"/>
      <c r="C22" s="186" t="s">
        <v>330</v>
      </c>
      <c r="D22" s="186" t="s">
        <v>584</v>
      </c>
      <c r="E22" s="52">
        <v>0</v>
      </c>
      <c r="F22" s="52">
        <v>0</v>
      </c>
      <c r="G22" s="32">
        <v>0</v>
      </c>
      <c r="H22" s="32">
        <v>0</v>
      </c>
      <c r="I22" s="285"/>
      <c r="J22" s="347" t="str">
        <f t="shared" si="3"/>
        <v>n/a</v>
      </c>
      <c r="K22" s="298"/>
      <c r="L22" s="108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6" t="b">
        <f t="shared" si="4"/>
        <v>1</v>
      </c>
      <c r="Y22" s="80"/>
      <c r="Z22" s="375">
        <v>12</v>
      </c>
      <c r="AA22" s="376">
        <f t="shared" si="5"/>
        <v>0</v>
      </c>
    </row>
    <row r="23" spans="1:27" s="81" customFormat="1" ht="22.5" hidden="1" customHeight="1" x14ac:dyDescent="0.2">
      <c r="A23" s="83" t="s">
        <v>260</v>
      </c>
      <c r="B23" s="197"/>
      <c r="C23" s="186" t="s">
        <v>331</v>
      </c>
      <c r="D23" s="186" t="s">
        <v>584</v>
      </c>
      <c r="E23" s="52">
        <v>0</v>
      </c>
      <c r="F23" s="52">
        <v>0</v>
      </c>
      <c r="G23" s="32">
        <v>0</v>
      </c>
      <c r="H23" s="32">
        <v>0</v>
      </c>
      <c r="I23" s="285"/>
      <c r="J23" s="347" t="str">
        <f t="shared" si="3"/>
        <v>n/a</v>
      </c>
      <c r="K23" s="298"/>
      <c r="L23" s="10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36" t="b">
        <f t="shared" si="4"/>
        <v>1</v>
      </c>
      <c r="Y23" s="80"/>
      <c r="Z23" s="375">
        <v>12</v>
      </c>
      <c r="AA23" s="376">
        <f t="shared" si="5"/>
        <v>0</v>
      </c>
    </row>
    <row r="24" spans="1:27" s="81" customFormat="1" ht="22.5" hidden="1" customHeight="1" x14ac:dyDescent="0.2">
      <c r="A24" s="83" t="s">
        <v>68</v>
      </c>
      <c r="B24" s="197"/>
      <c r="C24" s="186" t="s">
        <v>332</v>
      </c>
      <c r="D24" s="186" t="s">
        <v>584</v>
      </c>
      <c r="E24" s="52">
        <v>0</v>
      </c>
      <c r="F24" s="52">
        <v>0</v>
      </c>
      <c r="G24" s="32">
        <v>0</v>
      </c>
      <c r="H24" s="32">
        <v>0</v>
      </c>
      <c r="I24" s="285"/>
      <c r="J24" s="347" t="str">
        <f t="shared" si="3"/>
        <v>n/a</v>
      </c>
      <c r="K24" s="298"/>
      <c r="L24" s="108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36" t="b">
        <f t="shared" si="4"/>
        <v>1</v>
      </c>
      <c r="Y24" s="80"/>
      <c r="Z24" s="375">
        <v>12</v>
      </c>
      <c r="AA24" s="376">
        <f t="shared" si="5"/>
        <v>0</v>
      </c>
    </row>
    <row r="25" spans="1:27" s="81" customFormat="1" ht="22.5" hidden="1" customHeight="1" x14ac:dyDescent="0.2">
      <c r="A25" s="83" t="s">
        <v>193</v>
      </c>
      <c r="B25" s="197"/>
      <c r="C25" s="186" t="s">
        <v>443</v>
      </c>
      <c r="D25" s="186" t="s">
        <v>584</v>
      </c>
      <c r="E25" s="52">
        <v>0</v>
      </c>
      <c r="F25" s="52">
        <v>0</v>
      </c>
      <c r="G25" s="32">
        <v>0</v>
      </c>
      <c r="H25" s="32">
        <v>0</v>
      </c>
      <c r="I25" s="285"/>
      <c r="J25" s="347" t="str">
        <f t="shared" si="3"/>
        <v>n/a</v>
      </c>
      <c r="K25" s="298"/>
      <c r="L25" s="10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36" t="b">
        <f t="shared" si="4"/>
        <v>1</v>
      </c>
      <c r="Y25" s="80"/>
      <c r="Z25" s="375">
        <v>12</v>
      </c>
      <c r="AA25" s="376">
        <f t="shared" si="5"/>
        <v>0</v>
      </c>
    </row>
    <row r="26" spans="1:27" s="81" customFormat="1" ht="22.5" hidden="1" customHeight="1" x14ac:dyDescent="0.2">
      <c r="A26" s="83" t="s">
        <v>156</v>
      </c>
      <c r="B26" s="197"/>
      <c r="C26" s="186" t="s">
        <v>444</v>
      </c>
      <c r="D26" s="186" t="s">
        <v>584</v>
      </c>
      <c r="E26" s="52">
        <v>0</v>
      </c>
      <c r="F26" s="52">
        <v>0</v>
      </c>
      <c r="G26" s="32">
        <v>0</v>
      </c>
      <c r="H26" s="32">
        <v>0</v>
      </c>
      <c r="I26" s="285"/>
      <c r="J26" s="347" t="str">
        <f t="shared" si="3"/>
        <v>n/a</v>
      </c>
      <c r="K26" s="298"/>
      <c r="L26" s="108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6" t="b">
        <f t="shared" si="4"/>
        <v>1</v>
      </c>
      <c r="Y26" s="80"/>
      <c r="Z26" s="375">
        <v>12</v>
      </c>
      <c r="AA26" s="376">
        <f t="shared" si="5"/>
        <v>0</v>
      </c>
    </row>
    <row r="27" spans="1:27" s="81" customFormat="1" ht="22.5" hidden="1" customHeight="1" x14ac:dyDescent="0.2">
      <c r="A27" s="83" t="s">
        <v>261</v>
      </c>
      <c r="B27" s="197"/>
      <c r="C27" s="186" t="s">
        <v>445</v>
      </c>
      <c r="D27" s="186" t="s">
        <v>584</v>
      </c>
      <c r="E27" s="52">
        <v>0</v>
      </c>
      <c r="F27" s="52">
        <v>0</v>
      </c>
      <c r="G27" s="32">
        <v>0</v>
      </c>
      <c r="H27" s="32">
        <v>0</v>
      </c>
      <c r="I27" s="285"/>
      <c r="J27" s="347" t="str">
        <f t="shared" si="3"/>
        <v>n/a</v>
      </c>
      <c r="K27" s="298"/>
      <c r="L27" s="108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36" t="b">
        <f t="shared" si="4"/>
        <v>1</v>
      </c>
      <c r="Y27" s="80"/>
      <c r="Z27" s="375">
        <v>12</v>
      </c>
      <c r="AA27" s="376">
        <f t="shared" si="5"/>
        <v>0</v>
      </c>
    </row>
    <row r="28" spans="1:27" s="81" customFormat="1" ht="22.5" hidden="1" customHeight="1" x14ac:dyDescent="0.2">
      <c r="A28" s="83" t="s">
        <v>179</v>
      </c>
      <c r="B28" s="197"/>
      <c r="C28" s="186" t="s">
        <v>446</v>
      </c>
      <c r="D28" s="186" t="s">
        <v>584</v>
      </c>
      <c r="E28" s="52">
        <v>0</v>
      </c>
      <c r="F28" s="52">
        <v>0</v>
      </c>
      <c r="G28" s="32">
        <v>0</v>
      </c>
      <c r="H28" s="32">
        <v>0</v>
      </c>
      <c r="I28" s="285"/>
      <c r="J28" s="347" t="str">
        <f t="shared" si="3"/>
        <v>n/a</v>
      </c>
      <c r="K28" s="298"/>
      <c r="L28" s="108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6" t="b">
        <f t="shared" si="4"/>
        <v>1</v>
      </c>
      <c r="Y28" s="80"/>
      <c r="Z28" s="375">
        <v>12</v>
      </c>
      <c r="AA28" s="376">
        <f t="shared" si="5"/>
        <v>0</v>
      </c>
    </row>
    <row r="29" spans="1:27" s="81" customFormat="1" ht="22.5" hidden="1" customHeight="1" x14ac:dyDescent="0.2">
      <c r="A29" s="83" t="s">
        <v>180</v>
      </c>
      <c r="B29" s="197"/>
      <c r="C29" s="186" t="s">
        <v>447</v>
      </c>
      <c r="D29" s="186" t="s">
        <v>584</v>
      </c>
      <c r="E29" s="52">
        <v>0</v>
      </c>
      <c r="F29" s="52">
        <v>0</v>
      </c>
      <c r="G29" s="32">
        <v>0</v>
      </c>
      <c r="H29" s="32">
        <v>0</v>
      </c>
      <c r="I29" s="285"/>
      <c r="J29" s="347" t="str">
        <f t="shared" si="3"/>
        <v>n/a</v>
      </c>
      <c r="K29" s="298"/>
      <c r="L29" s="10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36" t="b">
        <f t="shared" si="4"/>
        <v>1</v>
      </c>
      <c r="Y29" s="80"/>
      <c r="Z29" s="375">
        <v>12</v>
      </c>
      <c r="AA29" s="376">
        <f t="shared" si="5"/>
        <v>0</v>
      </c>
    </row>
    <row r="30" spans="1:27" s="81" customFormat="1" ht="22.5" hidden="1" customHeight="1" x14ac:dyDescent="0.2">
      <c r="A30" s="83" t="s">
        <v>262</v>
      </c>
      <c r="B30" s="197"/>
      <c r="C30" s="186" t="s">
        <v>448</v>
      </c>
      <c r="D30" s="186" t="s">
        <v>584</v>
      </c>
      <c r="E30" s="52">
        <v>0</v>
      </c>
      <c r="F30" s="52">
        <v>0</v>
      </c>
      <c r="G30" s="32">
        <v>0</v>
      </c>
      <c r="H30" s="32">
        <v>0</v>
      </c>
      <c r="I30" s="285"/>
      <c r="J30" s="347" t="str">
        <f t="shared" si="3"/>
        <v>n/a</v>
      </c>
      <c r="K30" s="298"/>
      <c r="L30" s="108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36" t="b">
        <f t="shared" si="4"/>
        <v>1</v>
      </c>
      <c r="Y30" s="80"/>
      <c r="Z30" s="375">
        <v>12</v>
      </c>
      <c r="AA30" s="376">
        <f t="shared" si="5"/>
        <v>0</v>
      </c>
    </row>
    <row r="31" spans="1:27" s="37" customFormat="1" ht="22.5" customHeight="1" x14ac:dyDescent="0.2">
      <c r="A31" s="256"/>
      <c r="B31" s="251" t="s">
        <v>66</v>
      </c>
      <c r="C31" s="256"/>
      <c r="D31" s="256"/>
      <c r="E31" s="252">
        <f>SUM(E12:E30)</f>
        <v>0</v>
      </c>
      <c r="F31" s="252">
        <f>SUM(F12:F30)</f>
        <v>7090</v>
      </c>
      <c r="G31" s="252">
        <f>SUM(G12:G30)</f>
        <v>10155</v>
      </c>
      <c r="H31" s="252">
        <f>SUM(H12:H30)</f>
        <v>0</v>
      </c>
      <c r="I31" s="253"/>
      <c r="J31" s="349"/>
      <c r="K31" s="359"/>
      <c r="L31" s="354">
        <f t="shared" ref="L31:W31" si="8">SUM(L12:L30)</f>
        <v>0</v>
      </c>
      <c r="M31" s="252">
        <f t="shared" si="8"/>
        <v>0</v>
      </c>
      <c r="N31" s="252">
        <f t="shared" si="8"/>
        <v>0</v>
      </c>
      <c r="O31" s="252">
        <f t="shared" si="8"/>
        <v>0</v>
      </c>
      <c r="P31" s="252">
        <f t="shared" si="8"/>
        <v>0</v>
      </c>
      <c r="Q31" s="252">
        <f t="shared" si="8"/>
        <v>0</v>
      </c>
      <c r="R31" s="252">
        <f t="shared" si="8"/>
        <v>0</v>
      </c>
      <c r="S31" s="252">
        <f t="shared" si="8"/>
        <v>0</v>
      </c>
      <c r="T31" s="252">
        <f t="shared" si="8"/>
        <v>0</v>
      </c>
      <c r="U31" s="252">
        <f t="shared" si="8"/>
        <v>0</v>
      </c>
      <c r="V31" s="252">
        <f t="shared" si="8"/>
        <v>0</v>
      </c>
      <c r="W31" s="252">
        <f t="shared" si="8"/>
        <v>0</v>
      </c>
      <c r="X31" s="36" t="b">
        <f t="shared" si="4"/>
        <v>1</v>
      </c>
      <c r="Y31" s="36"/>
      <c r="Z31" s="377"/>
      <c r="AA31" s="378"/>
    </row>
    <row r="32" spans="1:27" s="38" customFormat="1" ht="18.75" hidden="1" customHeight="1" x14ac:dyDescent="0.2">
      <c r="A32" s="211"/>
      <c r="B32" s="39" t="s">
        <v>30</v>
      </c>
      <c r="C32" s="40"/>
      <c r="D32" s="40"/>
      <c r="E32" s="40"/>
      <c r="F32" s="216"/>
      <c r="G32" s="40"/>
      <c r="H32" s="40"/>
      <c r="I32" s="40"/>
      <c r="J32" s="296"/>
      <c r="K32" s="36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218"/>
      <c r="Z32" s="373"/>
      <c r="AA32" s="374"/>
    </row>
    <row r="33" spans="1:27" s="81" customFormat="1" ht="22.5" hidden="1" customHeight="1" x14ac:dyDescent="0.2">
      <c r="A33" s="87" t="s">
        <v>194</v>
      </c>
      <c r="B33" s="197"/>
      <c r="C33" s="187" t="s">
        <v>449</v>
      </c>
      <c r="D33" s="186" t="s">
        <v>584</v>
      </c>
      <c r="E33" s="184">
        <v>0</v>
      </c>
      <c r="F33" s="52">
        <v>0</v>
      </c>
      <c r="G33" s="32">
        <v>0</v>
      </c>
      <c r="H33" s="32">
        <v>0</v>
      </c>
      <c r="I33" s="291"/>
      <c r="J33" s="347" t="str">
        <f t="shared" ref="J33:J42" si="9">IF(E33&lt;&gt;0,(H33-E33)/E33,"n/a")</f>
        <v>n/a</v>
      </c>
      <c r="K33" s="298"/>
      <c r="L33" s="10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6" t="b">
        <f t="shared" si="4"/>
        <v>1</v>
      </c>
      <c r="Y33" s="80"/>
      <c r="Z33" s="375">
        <v>12</v>
      </c>
      <c r="AA33" s="376">
        <f t="shared" ref="AA33:AA42" si="10">H33/Z33</f>
        <v>0</v>
      </c>
    </row>
    <row r="34" spans="1:27" s="81" customFormat="1" ht="22.5" hidden="1" customHeight="1" x14ac:dyDescent="0.2">
      <c r="A34" s="87" t="s">
        <v>178</v>
      </c>
      <c r="B34" s="197"/>
      <c r="C34" s="189" t="s">
        <v>542</v>
      </c>
      <c r="D34" s="186" t="s">
        <v>584</v>
      </c>
      <c r="E34" s="184">
        <v>0</v>
      </c>
      <c r="F34" s="52">
        <v>0</v>
      </c>
      <c r="G34" s="32">
        <v>0</v>
      </c>
      <c r="H34" s="32">
        <v>0</v>
      </c>
      <c r="I34" s="291"/>
      <c r="J34" s="347" t="str">
        <f t="shared" si="9"/>
        <v>n/a</v>
      </c>
      <c r="K34" s="298"/>
      <c r="L34" s="108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6" t="b">
        <f t="shared" si="4"/>
        <v>1</v>
      </c>
      <c r="Y34" s="80"/>
      <c r="Z34" s="375">
        <v>12</v>
      </c>
      <c r="AA34" s="376">
        <f t="shared" si="10"/>
        <v>0</v>
      </c>
    </row>
    <row r="35" spans="1:27" s="81" customFormat="1" ht="22.5" hidden="1" customHeight="1" x14ac:dyDescent="0.2">
      <c r="A35" s="87" t="s">
        <v>195</v>
      </c>
      <c r="B35" s="197"/>
      <c r="C35" s="189" t="s">
        <v>543</v>
      </c>
      <c r="D35" s="186" t="s">
        <v>584</v>
      </c>
      <c r="E35" s="184">
        <v>0</v>
      </c>
      <c r="F35" s="52">
        <v>0</v>
      </c>
      <c r="G35" s="32">
        <v>0</v>
      </c>
      <c r="H35" s="32">
        <v>0</v>
      </c>
      <c r="I35" s="291"/>
      <c r="J35" s="347" t="str">
        <f t="shared" si="9"/>
        <v>n/a</v>
      </c>
      <c r="K35" s="298"/>
      <c r="L35" s="10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36" t="b">
        <f t="shared" si="4"/>
        <v>1</v>
      </c>
      <c r="Y35" s="80"/>
      <c r="Z35" s="375">
        <v>12</v>
      </c>
      <c r="AA35" s="376">
        <f t="shared" si="10"/>
        <v>0</v>
      </c>
    </row>
    <row r="36" spans="1:27" s="81" customFormat="1" ht="22.5" hidden="1" customHeight="1" x14ac:dyDescent="0.2">
      <c r="A36" s="87" t="s">
        <v>263</v>
      </c>
      <c r="B36" s="197"/>
      <c r="C36" s="189" t="s">
        <v>544</v>
      </c>
      <c r="D36" s="186" t="s">
        <v>584</v>
      </c>
      <c r="E36" s="184">
        <v>0</v>
      </c>
      <c r="F36" s="52">
        <v>0</v>
      </c>
      <c r="G36" s="32">
        <v>0</v>
      </c>
      <c r="H36" s="32">
        <v>0</v>
      </c>
      <c r="I36" s="291"/>
      <c r="J36" s="347" t="str">
        <f t="shared" si="9"/>
        <v>n/a</v>
      </c>
      <c r="K36" s="298"/>
      <c r="L36" s="108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6" t="b">
        <f t="shared" si="4"/>
        <v>1</v>
      </c>
      <c r="Y36" s="80"/>
      <c r="Z36" s="375">
        <v>12</v>
      </c>
      <c r="AA36" s="376">
        <f t="shared" si="10"/>
        <v>0</v>
      </c>
    </row>
    <row r="37" spans="1:27" s="81" customFormat="1" ht="22.5" hidden="1" customHeight="1" x14ac:dyDescent="0.2">
      <c r="A37" s="87" t="s">
        <v>196</v>
      </c>
      <c r="B37" s="197"/>
      <c r="C37" s="189" t="s">
        <v>545</v>
      </c>
      <c r="D37" s="186" t="s">
        <v>584</v>
      </c>
      <c r="E37" s="184">
        <v>0</v>
      </c>
      <c r="F37" s="52">
        <v>0</v>
      </c>
      <c r="G37" s="32">
        <v>0</v>
      </c>
      <c r="H37" s="32">
        <v>0</v>
      </c>
      <c r="I37" s="291"/>
      <c r="J37" s="347" t="str">
        <f t="shared" si="9"/>
        <v>n/a</v>
      </c>
      <c r="K37" s="298"/>
      <c r="L37" s="108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36" t="b">
        <f t="shared" si="4"/>
        <v>1</v>
      </c>
      <c r="Y37" s="80"/>
      <c r="Z37" s="375">
        <v>12</v>
      </c>
      <c r="AA37" s="376">
        <f t="shared" si="10"/>
        <v>0</v>
      </c>
    </row>
    <row r="38" spans="1:27" s="81" customFormat="1" ht="22.5" hidden="1" customHeight="1" x14ac:dyDescent="0.2">
      <c r="A38" s="87" t="s">
        <v>190</v>
      </c>
      <c r="B38" s="197"/>
      <c r="C38" s="189" t="s">
        <v>546</v>
      </c>
      <c r="D38" s="186" t="s">
        <v>584</v>
      </c>
      <c r="E38" s="184">
        <v>0</v>
      </c>
      <c r="F38" s="52">
        <v>0</v>
      </c>
      <c r="G38" s="32">
        <v>0</v>
      </c>
      <c r="H38" s="32">
        <v>0</v>
      </c>
      <c r="I38" s="291"/>
      <c r="J38" s="347" t="str">
        <f t="shared" si="9"/>
        <v>n/a</v>
      </c>
      <c r="K38" s="298"/>
      <c r="L38" s="108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36" t="b">
        <f t="shared" si="4"/>
        <v>1</v>
      </c>
      <c r="Y38" s="80"/>
      <c r="Z38" s="375">
        <v>12</v>
      </c>
      <c r="AA38" s="376">
        <f t="shared" si="10"/>
        <v>0</v>
      </c>
    </row>
    <row r="39" spans="1:27" s="81" customFormat="1" ht="22.5" hidden="1" customHeight="1" x14ac:dyDescent="0.2">
      <c r="A39" s="87" t="s">
        <v>154</v>
      </c>
      <c r="B39" s="197"/>
      <c r="C39" s="189" t="s">
        <v>547</v>
      </c>
      <c r="D39" s="186" t="s">
        <v>584</v>
      </c>
      <c r="E39" s="184">
        <v>0</v>
      </c>
      <c r="F39" s="52">
        <v>0</v>
      </c>
      <c r="G39" s="32">
        <v>0</v>
      </c>
      <c r="H39" s="32">
        <v>0</v>
      </c>
      <c r="I39" s="291"/>
      <c r="J39" s="347" t="str">
        <f t="shared" si="9"/>
        <v>n/a</v>
      </c>
      <c r="K39" s="298"/>
      <c r="L39" s="10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6" t="b">
        <f t="shared" si="4"/>
        <v>1</v>
      </c>
      <c r="Y39" s="80"/>
      <c r="Z39" s="375">
        <v>12</v>
      </c>
      <c r="AA39" s="376">
        <f t="shared" si="10"/>
        <v>0</v>
      </c>
    </row>
    <row r="40" spans="1:27" s="81" customFormat="1" ht="22.5" hidden="1" customHeight="1" x14ac:dyDescent="0.2">
      <c r="A40" s="87" t="s">
        <v>197</v>
      </c>
      <c r="B40" s="197"/>
      <c r="C40" s="189" t="s">
        <v>548</v>
      </c>
      <c r="D40" s="186" t="s">
        <v>584</v>
      </c>
      <c r="E40" s="184">
        <v>0</v>
      </c>
      <c r="F40" s="52">
        <v>0</v>
      </c>
      <c r="G40" s="32">
        <v>0</v>
      </c>
      <c r="H40" s="32">
        <v>0</v>
      </c>
      <c r="I40" s="291"/>
      <c r="J40" s="347" t="str">
        <f t="shared" si="9"/>
        <v>n/a</v>
      </c>
      <c r="K40" s="298"/>
      <c r="L40" s="108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6" t="b">
        <f t="shared" si="4"/>
        <v>1</v>
      </c>
      <c r="Y40" s="80"/>
      <c r="Z40" s="375">
        <v>12</v>
      </c>
      <c r="AA40" s="376">
        <f t="shared" si="10"/>
        <v>0</v>
      </c>
    </row>
    <row r="41" spans="1:27" s="81" customFormat="1" ht="22.5" hidden="1" customHeight="1" x14ac:dyDescent="0.2">
      <c r="A41" s="87" t="s">
        <v>133</v>
      </c>
      <c r="B41" s="197"/>
      <c r="C41" s="189" t="s">
        <v>549</v>
      </c>
      <c r="D41" s="186" t="s">
        <v>584</v>
      </c>
      <c r="E41" s="184">
        <v>0</v>
      </c>
      <c r="F41" s="52">
        <v>0</v>
      </c>
      <c r="G41" s="32">
        <v>0</v>
      </c>
      <c r="H41" s="32">
        <v>0</v>
      </c>
      <c r="I41" s="285"/>
      <c r="J41" s="347" t="str">
        <f t="shared" si="9"/>
        <v>n/a</v>
      </c>
      <c r="K41" s="298"/>
      <c r="L41" s="10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6" t="b">
        <f t="shared" si="4"/>
        <v>1</v>
      </c>
      <c r="Y41" s="80"/>
      <c r="Z41" s="375">
        <v>12</v>
      </c>
      <c r="AA41" s="376">
        <f t="shared" si="10"/>
        <v>0</v>
      </c>
    </row>
    <row r="42" spans="1:27" s="81" customFormat="1" ht="22.5" hidden="1" customHeight="1" x14ac:dyDescent="0.2">
      <c r="A42" s="87" t="s">
        <v>264</v>
      </c>
      <c r="B42" s="197"/>
      <c r="C42" s="189" t="s">
        <v>550</v>
      </c>
      <c r="D42" s="186" t="s">
        <v>584</v>
      </c>
      <c r="E42" s="184">
        <v>0</v>
      </c>
      <c r="F42" s="52">
        <v>0</v>
      </c>
      <c r="G42" s="32">
        <v>0</v>
      </c>
      <c r="H42" s="32">
        <v>0</v>
      </c>
      <c r="I42" s="285"/>
      <c r="J42" s="347" t="str">
        <f t="shared" si="9"/>
        <v>n/a</v>
      </c>
      <c r="K42" s="298"/>
      <c r="L42" s="108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36" t="b">
        <f t="shared" si="4"/>
        <v>1</v>
      </c>
      <c r="Y42" s="80"/>
      <c r="Z42" s="375">
        <v>12</v>
      </c>
      <c r="AA42" s="376">
        <f t="shared" si="10"/>
        <v>0</v>
      </c>
    </row>
    <row r="43" spans="1:27" s="37" customFormat="1" ht="22.5" hidden="1" customHeight="1" x14ac:dyDescent="0.2">
      <c r="A43" s="257"/>
      <c r="B43" s="251" t="s">
        <v>30</v>
      </c>
      <c r="C43" s="257"/>
      <c r="D43" s="257"/>
      <c r="E43" s="252">
        <f>SUM(E33:E42)</f>
        <v>0</v>
      </c>
      <c r="F43" s="252">
        <f>SUM(F33:F42)</f>
        <v>0</v>
      </c>
      <c r="G43" s="252">
        <f>SUM(G33:G42)</f>
        <v>0</v>
      </c>
      <c r="H43" s="252">
        <f>SUM(H33:H42)</f>
        <v>0</v>
      </c>
      <c r="I43" s="253"/>
      <c r="J43" s="349"/>
      <c r="K43" s="359"/>
      <c r="L43" s="354">
        <f>SUM(L33:L42)</f>
        <v>0</v>
      </c>
      <c r="M43" s="252">
        <f t="shared" ref="M43:W43" si="11">SUM(M33:M42)</f>
        <v>0</v>
      </c>
      <c r="N43" s="252">
        <f t="shared" si="11"/>
        <v>0</v>
      </c>
      <c r="O43" s="252">
        <f t="shared" si="11"/>
        <v>0</v>
      </c>
      <c r="P43" s="252">
        <f t="shared" si="11"/>
        <v>0</v>
      </c>
      <c r="Q43" s="252">
        <f t="shared" si="11"/>
        <v>0</v>
      </c>
      <c r="R43" s="252">
        <f t="shared" si="11"/>
        <v>0</v>
      </c>
      <c r="S43" s="252">
        <f t="shared" si="11"/>
        <v>0</v>
      </c>
      <c r="T43" s="252">
        <f t="shared" si="11"/>
        <v>0</v>
      </c>
      <c r="U43" s="252">
        <f t="shared" si="11"/>
        <v>0</v>
      </c>
      <c r="V43" s="252">
        <f t="shared" si="11"/>
        <v>0</v>
      </c>
      <c r="W43" s="252">
        <f t="shared" si="11"/>
        <v>0</v>
      </c>
      <c r="X43" s="36" t="b">
        <f t="shared" si="4"/>
        <v>1</v>
      </c>
      <c r="Y43" s="36"/>
      <c r="Z43" s="377"/>
      <c r="AA43" s="378"/>
    </row>
    <row r="44" spans="1:27" s="38" customFormat="1" ht="18.75" customHeight="1" x14ac:dyDescent="0.2">
      <c r="A44" s="211"/>
      <c r="B44" s="39" t="s">
        <v>69</v>
      </c>
      <c r="C44" s="40"/>
      <c r="D44" s="40"/>
      <c r="E44" s="40"/>
      <c r="F44" s="216"/>
      <c r="G44" s="40"/>
      <c r="H44" s="40"/>
      <c r="I44" s="40"/>
      <c r="J44" s="296"/>
      <c r="K44" s="36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218"/>
      <c r="Z44" s="373"/>
      <c r="AA44" s="374"/>
    </row>
    <row r="45" spans="1:27" s="81" customFormat="1" ht="22.5" customHeight="1" x14ac:dyDescent="0.2">
      <c r="A45" s="85" t="s">
        <v>460</v>
      </c>
      <c r="B45" s="197"/>
      <c r="C45" s="188" t="s">
        <v>461</v>
      </c>
      <c r="D45" s="186" t="s">
        <v>584</v>
      </c>
      <c r="E45" s="52">
        <v>1500</v>
      </c>
      <c r="F45" s="52">
        <v>48.22</v>
      </c>
      <c r="G45" s="32">
        <v>1271.9100000000001</v>
      </c>
      <c r="H45" s="32">
        <v>0</v>
      </c>
      <c r="I45" s="291" t="s">
        <v>805</v>
      </c>
      <c r="J45" s="347">
        <f>IF(E45&lt;&gt;0,(H45-E45)/E45,"n/a")</f>
        <v>-1</v>
      </c>
      <c r="K45" s="298"/>
      <c r="L45" s="108">
        <f>$H$45/12</f>
        <v>0</v>
      </c>
      <c r="M45" s="108">
        <f t="shared" ref="M45:W45" si="12">$H$45/12</f>
        <v>0</v>
      </c>
      <c r="N45" s="108">
        <f t="shared" si="12"/>
        <v>0</v>
      </c>
      <c r="O45" s="108">
        <f t="shared" si="12"/>
        <v>0</v>
      </c>
      <c r="P45" s="108">
        <f t="shared" si="12"/>
        <v>0</v>
      </c>
      <c r="Q45" s="108">
        <f t="shared" si="12"/>
        <v>0</v>
      </c>
      <c r="R45" s="108">
        <f t="shared" si="12"/>
        <v>0</v>
      </c>
      <c r="S45" s="108">
        <f t="shared" si="12"/>
        <v>0</v>
      </c>
      <c r="T45" s="108">
        <f t="shared" si="12"/>
        <v>0</v>
      </c>
      <c r="U45" s="108">
        <f t="shared" si="12"/>
        <v>0</v>
      </c>
      <c r="V45" s="108">
        <f t="shared" si="12"/>
        <v>0</v>
      </c>
      <c r="W45" s="108">
        <f t="shared" si="12"/>
        <v>0</v>
      </c>
      <c r="X45" s="36" t="b">
        <f t="shared" si="4"/>
        <v>1</v>
      </c>
      <c r="Y45" s="80"/>
      <c r="Z45" s="375">
        <v>12</v>
      </c>
      <c r="AA45" s="376">
        <f t="shared" ref="AA45:AA50" si="13">H45/Z45</f>
        <v>0</v>
      </c>
    </row>
    <row r="46" spans="1:27" s="81" customFormat="1" ht="22.5" hidden="1" customHeight="1" x14ac:dyDescent="0.2">
      <c r="A46" s="86" t="s">
        <v>185</v>
      </c>
      <c r="B46" s="197"/>
      <c r="C46" s="188" t="s">
        <v>450</v>
      </c>
      <c r="D46" s="186" t="s">
        <v>584</v>
      </c>
      <c r="E46" s="52">
        <v>0</v>
      </c>
      <c r="F46" s="52">
        <v>0</v>
      </c>
      <c r="G46" s="32">
        <v>0</v>
      </c>
      <c r="H46" s="32">
        <v>0</v>
      </c>
      <c r="I46" s="285"/>
      <c r="J46" s="347" t="str">
        <f t="shared" ref="J46:J50" si="14">IF(E46&lt;&gt;0,(H46-E46)/E46,"n/a")</f>
        <v>n/a</v>
      </c>
      <c r="K46" s="298"/>
      <c r="L46" s="108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6" t="b">
        <f t="shared" si="4"/>
        <v>1</v>
      </c>
      <c r="Y46" s="80"/>
      <c r="Z46" s="375">
        <v>12</v>
      </c>
      <c r="AA46" s="376">
        <f t="shared" si="13"/>
        <v>0</v>
      </c>
    </row>
    <row r="47" spans="1:27" s="81" customFormat="1" ht="22.5" hidden="1" customHeight="1" x14ac:dyDescent="0.2">
      <c r="A47" s="86" t="s">
        <v>184</v>
      </c>
      <c r="B47" s="197"/>
      <c r="C47" s="188" t="s">
        <v>451</v>
      </c>
      <c r="D47" s="186" t="s">
        <v>584</v>
      </c>
      <c r="E47" s="52">
        <v>0</v>
      </c>
      <c r="F47" s="52">
        <v>0</v>
      </c>
      <c r="G47" s="32">
        <v>0</v>
      </c>
      <c r="H47" s="32">
        <v>0</v>
      </c>
      <c r="I47" s="285"/>
      <c r="J47" s="347" t="str">
        <f t="shared" si="14"/>
        <v>n/a</v>
      </c>
      <c r="K47" s="298"/>
      <c r="L47" s="108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36" t="b">
        <f t="shared" si="4"/>
        <v>1</v>
      </c>
      <c r="Y47" s="80"/>
      <c r="Z47" s="375">
        <v>12</v>
      </c>
      <c r="AA47" s="376">
        <f t="shared" si="13"/>
        <v>0</v>
      </c>
    </row>
    <row r="48" spans="1:27" s="81" customFormat="1" ht="22.5" hidden="1" customHeight="1" x14ac:dyDescent="0.2">
      <c r="A48" s="86" t="s">
        <v>70</v>
      </c>
      <c r="B48" s="197"/>
      <c r="C48" s="188" t="s">
        <v>452</v>
      </c>
      <c r="D48" s="186" t="s">
        <v>584</v>
      </c>
      <c r="E48" s="52">
        <v>0</v>
      </c>
      <c r="F48" s="52">
        <v>0</v>
      </c>
      <c r="G48" s="32">
        <v>0</v>
      </c>
      <c r="H48" s="32">
        <v>0</v>
      </c>
      <c r="I48" s="285"/>
      <c r="J48" s="347" t="str">
        <f t="shared" si="14"/>
        <v>n/a</v>
      </c>
      <c r="K48" s="298"/>
      <c r="L48" s="10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36" t="b">
        <f t="shared" si="4"/>
        <v>1</v>
      </c>
      <c r="Y48" s="80"/>
      <c r="Z48" s="375">
        <v>12</v>
      </c>
      <c r="AA48" s="376">
        <f t="shared" si="13"/>
        <v>0</v>
      </c>
    </row>
    <row r="49" spans="1:27" s="81" customFormat="1" ht="22.5" customHeight="1" x14ac:dyDescent="0.2">
      <c r="A49" s="86" t="s">
        <v>459</v>
      </c>
      <c r="B49" s="197"/>
      <c r="C49" s="188" t="s">
        <v>590</v>
      </c>
      <c r="D49" s="186" t="s">
        <v>584</v>
      </c>
      <c r="E49" s="52">
        <v>0</v>
      </c>
      <c r="F49" s="52">
        <v>854</v>
      </c>
      <c r="G49" s="396">
        <v>854</v>
      </c>
      <c r="H49" s="32">
        <v>0</v>
      </c>
      <c r="I49" s="291" t="s">
        <v>805</v>
      </c>
      <c r="J49" s="347" t="str">
        <f t="shared" si="14"/>
        <v>n/a</v>
      </c>
      <c r="K49" s="298"/>
      <c r="L49" s="10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36" t="b">
        <f t="shared" si="4"/>
        <v>1</v>
      </c>
      <c r="Y49" s="80"/>
      <c r="Z49" s="375">
        <v>12</v>
      </c>
      <c r="AA49" s="376">
        <f t="shared" si="13"/>
        <v>0</v>
      </c>
    </row>
    <row r="50" spans="1:27" s="81" customFormat="1" ht="22.5" hidden="1" customHeight="1" x14ac:dyDescent="0.2">
      <c r="A50" s="86" t="s">
        <v>198</v>
      </c>
      <c r="B50" s="197"/>
      <c r="C50" s="188" t="s">
        <v>453</v>
      </c>
      <c r="D50" s="186" t="s">
        <v>584</v>
      </c>
      <c r="E50" s="52">
        <v>0</v>
      </c>
      <c r="F50" s="52">
        <v>0</v>
      </c>
      <c r="G50" s="32">
        <v>0</v>
      </c>
      <c r="H50" s="32">
        <v>0</v>
      </c>
      <c r="I50" s="285"/>
      <c r="J50" s="347" t="str">
        <f t="shared" si="14"/>
        <v>n/a</v>
      </c>
      <c r="K50" s="298"/>
      <c r="L50" s="108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36" t="b">
        <f t="shared" si="4"/>
        <v>1</v>
      </c>
      <c r="Y50" s="80"/>
      <c r="Z50" s="375">
        <v>12</v>
      </c>
      <c r="AA50" s="376">
        <f t="shared" si="13"/>
        <v>0</v>
      </c>
    </row>
    <row r="51" spans="1:27" s="37" customFormat="1" ht="22.5" customHeight="1" x14ac:dyDescent="0.2">
      <c r="A51" s="257"/>
      <c r="B51" s="251" t="s">
        <v>69</v>
      </c>
      <c r="C51" s="257"/>
      <c r="D51" s="257"/>
      <c r="E51" s="252">
        <f>SUM(E45:E50)</f>
        <v>1500</v>
      </c>
      <c r="F51" s="252">
        <f>SUM(F45:F50)</f>
        <v>902.22</v>
      </c>
      <c r="G51" s="252">
        <f>SUM(G45:G50)</f>
        <v>2125.91</v>
      </c>
      <c r="H51" s="252">
        <f>SUM(H45:H50)</f>
        <v>0</v>
      </c>
      <c r="I51" s="253"/>
      <c r="J51" s="349"/>
      <c r="K51" s="359"/>
      <c r="L51" s="354">
        <f>SUM(L45:L50)</f>
        <v>0</v>
      </c>
      <c r="M51" s="252">
        <f t="shared" ref="M51:W51" si="15">SUM(M45:M50)</f>
        <v>0</v>
      </c>
      <c r="N51" s="252">
        <f t="shared" si="15"/>
        <v>0</v>
      </c>
      <c r="O51" s="252">
        <f t="shared" si="15"/>
        <v>0</v>
      </c>
      <c r="P51" s="252">
        <f t="shared" si="15"/>
        <v>0</v>
      </c>
      <c r="Q51" s="252">
        <f t="shared" si="15"/>
        <v>0</v>
      </c>
      <c r="R51" s="252">
        <f t="shared" si="15"/>
        <v>0</v>
      </c>
      <c r="S51" s="252">
        <f t="shared" si="15"/>
        <v>0</v>
      </c>
      <c r="T51" s="252">
        <f t="shared" si="15"/>
        <v>0</v>
      </c>
      <c r="U51" s="252">
        <f t="shared" si="15"/>
        <v>0</v>
      </c>
      <c r="V51" s="252">
        <f t="shared" si="15"/>
        <v>0</v>
      </c>
      <c r="W51" s="252">
        <f t="shared" si="15"/>
        <v>0</v>
      </c>
      <c r="X51" s="36" t="b">
        <f t="shared" si="4"/>
        <v>1</v>
      </c>
      <c r="Y51" s="36"/>
      <c r="Z51" s="377"/>
      <c r="AA51" s="378"/>
    </row>
    <row r="52" spans="1:27" s="38" customFormat="1" ht="18.75" hidden="1" customHeight="1" x14ac:dyDescent="0.2">
      <c r="A52" s="211"/>
      <c r="B52" s="39" t="s">
        <v>65</v>
      </c>
      <c r="C52" s="40"/>
      <c r="D52" s="40"/>
      <c r="E52" s="40"/>
      <c r="F52" s="216"/>
      <c r="G52" s="40"/>
      <c r="H52" s="40"/>
      <c r="I52" s="40"/>
      <c r="J52" s="40"/>
      <c r="K52" s="36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218"/>
      <c r="Z52" s="373"/>
      <c r="AA52" s="374"/>
    </row>
    <row r="53" spans="1:27" s="37" customFormat="1" ht="22.5" hidden="1" customHeight="1" x14ac:dyDescent="0.2">
      <c r="A53" s="51" t="s">
        <v>572</v>
      </c>
      <c r="B53" s="220"/>
      <c r="C53" s="51" t="s">
        <v>573</v>
      </c>
      <c r="D53" s="186" t="s">
        <v>584</v>
      </c>
      <c r="E53" s="52">
        <v>0</v>
      </c>
      <c r="F53" s="52">
        <v>0</v>
      </c>
      <c r="G53" s="32">
        <v>0</v>
      </c>
      <c r="H53" s="49">
        <f>H258</f>
        <v>0</v>
      </c>
      <c r="I53" s="33"/>
      <c r="J53" s="299" t="str">
        <f>IF(E53&lt;&gt;0,(H53-E53)/E53,"n/a")</f>
        <v>n/a</v>
      </c>
      <c r="K53" s="298"/>
      <c r="L53" s="108">
        <f>$H$53/12</f>
        <v>0</v>
      </c>
      <c r="M53" s="108">
        <f t="shared" ref="M53:W53" si="16">$H$53/12</f>
        <v>0</v>
      </c>
      <c r="N53" s="108">
        <f t="shared" si="16"/>
        <v>0</v>
      </c>
      <c r="O53" s="108">
        <f t="shared" si="16"/>
        <v>0</v>
      </c>
      <c r="P53" s="108">
        <f t="shared" si="16"/>
        <v>0</v>
      </c>
      <c r="Q53" s="108">
        <f t="shared" si="16"/>
        <v>0</v>
      </c>
      <c r="R53" s="108">
        <f t="shared" si="16"/>
        <v>0</v>
      </c>
      <c r="S53" s="108">
        <f t="shared" si="16"/>
        <v>0</v>
      </c>
      <c r="T53" s="108">
        <f t="shared" si="16"/>
        <v>0</v>
      </c>
      <c r="U53" s="108">
        <f t="shared" si="16"/>
        <v>0</v>
      </c>
      <c r="V53" s="108">
        <f t="shared" si="16"/>
        <v>0</v>
      </c>
      <c r="W53" s="108">
        <f t="shared" si="16"/>
        <v>0</v>
      </c>
      <c r="X53" s="36" t="b">
        <f t="shared" ref="X53:X55" si="17">SUM(L53:W53)=H53</f>
        <v>1</v>
      </c>
      <c r="Y53" s="36"/>
      <c r="Z53" s="375">
        <v>12</v>
      </c>
      <c r="AA53" s="376">
        <f t="shared" ref="AA53" si="18">H53/Z53</f>
        <v>0</v>
      </c>
    </row>
    <row r="54" spans="1:27" s="37" customFormat="1" ht="22.5" hidden="1" customHeight="1" x14ac:dyDescent="0.2">
      <c r="A54" s="258"/>
      <c r="B54" s="251" t="s">
        <v>65</v>
      </c>
      <c r="C54" s="258"/>
      <c r="D54" s="258"/>
      <c r="E54" s="252">
        <f>SUM(E53)</f>
        <v>0</v>
      </c>
      <c r="F54" s="252">
        <f>SUM(F53)</f>
        <v>0</v>
      </c>
      <c r="G54" s="252">
        <f>SUM(G53)</f>
        <v>0</v>
      </c>
      <c r="H54" s="252">
        <f>SUM(H53)</f>
        <v>0</v>
      </c>
      <c r="I54" s="253"/>
      <c r="J54" s="350"/>
      <c r="K54" s="359"/>
      <c r="L54" s="354">
        <f>SUM(L53)</f>
        <v>0</v>
      </c>
      <c r="M54" s="252">
        <f t="shared" ref="M54:W54" si="19">SUM(M53)</f>
        <v>0</v>
      </c>
      <c r="N54" s="252">
        <f t="shared" si="19"/>
        <v>0</v>
      </c>
      <c r="O54" s="252">
        <f t="shared" si="19"/>
        <v>0</v>
      </c>
      <c r="P54" s="252">
        <f t="shared" si="19"/>
        <v>0</v>
      </c>
      <c r="Q54" s="252">
        <f t="shared" si="19"/>
        <v>0</v>
      </c>
      <c r="R54" s="252">
        <f t="shared" si="19"/>
        <v>0</v>
      </c>
      <c r="S54" s="252">
        <f t="shared" si="19"/>
        <v>0</v>
      </c>
      <c r="T54" s="252">
        <f t="shared" si="19"/>
        <v>0</v>
      </c>
      <c r="U54" s="252">
        <f t="shared" si="19"/>
        <v>0</v>
      </c>
      <c r="V54" s="252">
        <f t="shared" si="19"/>
        <v>0</v>
      </c>
      <c r="W54" s="252">
        <f t="shared" si="19"/>
        <v>0</v>
      </c>
      <c r="X54" s="36" t="b">
        <f t="shared" si="17"/>
        <v>1</v>
      </c>
      <c r="Y54" s="36"/>
      <c r="Z54" s="377"/>
      <c r="AA54" s="378"/>
    </row>
    <row r="55" spans="1:27" s="37" customFormat="1" ht="22.5" customHeight="1" x14ac:dyDescent="0.2">
      <c r="A55" s="241"/>
      <c r="B55" s="242" t="s">
        <v>31</v>
      </c>
      <c r="C55" s="241"/>
      <c r="D55" s="241"/>
      <c r="E55" s="243">
        <f>E54+E51+E43+E31+E10</f>
        <v>799913</v>
      </c>
      <c r="F55" s="243">
        <f t="shared" ref="F55:H55" si="20">F54+F51+F43+F31+F10</f>
        <v>474223.72</v>
      </c>
      <c r="G55" s="243">
        <f t="shared" si="20"/>
        <v>7846280.9100000001</v>
      </c>
      <c r="H55" s="243">
        <f t="shared" si="20"/>
        <v>883105.58000000007</v>
      </c>
      <c r="I55" s="244"/>
      <c r="J55" s="351"/>
      <c r="K55" s="361"/>
      <c r="L55" s="355">
        <f>L10+L31+L43+L51+L54</f>
        <v>73592.131666666668</v>
      </c>
      <c r="M55" s="243">
        <f t="shared" ref="M55:W55" si="21">M10+M31+M43+M51+M54</f>
        <v>73592.131666666668</v>
      </c>
      <c r="N55" s="243">
        <f t="shared" si="21"/>
        <v>73592.131666666668</v>
      </c>
      <c r="O55" s="243">
        <f t="shared" si="21"/>
        <v>73592.131666666668</v>
      </c>
      <c r="P55" s="243">
        <f t="shared" si="21"/>
        <v>73592.131666666668</v>
      </c>
      <c r="Q55" s="243">
        <f t="shared" si="21"/>
        <v>73592.131666666668</v>
      </c>
      <c r="R55" s="243">
        <f t="shared" si="21"/>
        <v>73592.131666666668</v>
      </c>
      <c r="S55" s="243">
        <f t="shared" si="21"/>
        <v>73592.131666666668</v>
      </c>
      <c r="T55" s="243">
        <f t="shared" si="21"/>
        <v>73592.131666666668</v>
      </c>
      <c r="U55" s="243">
        <f t="shared" si="21"/>
        <v>73592.131666666668</v>
      </c>
      <c r="V55" s="243">
        <f t="shared" si="21"/>
        <v>73592.131666666668</v>
      </c>
      <c r="W55" s="243">
        <f t="shared" si="21"/>
        <v>73592.131666666668</v>
      </c>
      <c r="X55" s="36" t="b">
        <f t="shared" si="17"/>
        <v>1</v>
      </c>
      <c r="Y55" s="36"/>
      <c r="Z55" s="377"/>
      <c r="AA55" s="378"/>
    </row>
    <row r="56" spans="1:27" s="37" customFormat="1" ht="22.5" customHeight="1" x14ac:dyDescent="0.2">
      <c r="A56" s="58"/>
      <c r="B56" s="59"/>
      <c r="C56" s="58"/>
      <c r="D56" s="58"/>
      <c r="E56" s="60"/>
      <c r="F56" s="60"/>
      <c r="G56" s="60"/>
      <c r="H56" s="60"/>
      <c r="I56" s="60"/>
      <c r="J56" s="60"/>
      <c r="K56" s="362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1"/>
      <c r="X56" s="36"/>
      <c r="Y56" s="36"/>
      <c r="Z56" s="377"/>
      <c r="AA56" s="378"/>
    </row>
    <row r="57" spans="1:27" s="37" customFormat="1" ht="22.5" customHeight="1" x14ac:dyDescent="0.2">
      <c r="A57" s="62"/>
      <c r="B57" s="63" t="s">
        <v>32</v>
      </c>
      <c r="C57" s="62"/>
      <c r="D57" s="62"/>
      <c r="E57" s="64"/>
      <c r="F57" s="64"/>
      <c r="G57" s="64"/>
      <c r="H57" s="64"/>
      <c r="I57" s="64"/>
      <c r="J57" s="64"/>
      <c r="K57" s="363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5"/>
      <c r="X57" s="36"/>
      <c r="Y57" s="36"/>
      <c r="Z57" s="377"/>
      <c r="AA57" s="378"/>
    </row>
    <row r="58" spans="1:27" s="38" customFormat="1" ht="18.75" customHeight="1" x14ac:dyDescent="0.2">
      <c r="B58" s="39" t="s">
        <v>282</v>
      </c>
      <c r="C58" s="40"/>
      <c r="D58" s="40"/>
      <c r="E58" s="41"/>
      <c r="F58" s="42"/>
      <c r="G58" s="41"/>
      <c r="H58" s="41"/>
      <c r="I58" s="41"/>
      <c r="J58" s="288"/>
      <c r="K58" s="364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3"/>
      <c r="Z58" s="373"/>
      <c r="AA58" s="374"/>
    </row>
    <row r="59" spans="1:27" s="81" customFormat="1" ht="22.5" customHeight="1" x14ac:dyDescent="0.2">
      <c r="A59" s="84" t="s">
        <v>128</v>
      </c>
      <c r="B59" s="185"/>
      <c r="C59" s="187" t="s">
        <v>333</v>
      </c>
      <c r="D59" s="186" t="s">
        <v>584</v>
      </c>
      <c r="E59" s="184">
        <v>80</v>
      </c>
      <c r="F59" s="52">
        <v>70</v>
      </c>
      <c r="G59" s="32">
        <v>202</v>
      </c>
      <c r="H59" s="32">
        <v>225</v>
      </c>
      <c r="I59" s="291" t="s">
        <v>806</v>
      </c>
      <c r="J59" s="347">
        <f t="shared" ref="J59:J74" si="22">IF(E59&lt;&gt;0,(H59-E59)/E59,"n/a")</f>
        <v>1.8125</v>
      </c>
      <c r="K59" s="298"/>
      <c r="L59" s="108">
        <f>$H$59/12</f>
        <v>18.75</v>
      </c>
      <c r="M59" s="108">
        <f t="shared" ref="M59:W59" si="23">$H$59/12</f>
        <v>18.75</v>
      </c>
      <c r="N59" s="108">
        <f t="shared" si="23"/>
        <v>18.75</v>
      </c>
      <c r="O59" s="108">
        <f t="shared" si="23"/>
        <v>18.75</v>
      </c>
      <c r="P59" s="108">
        <f t="shared" si="23"/>
        <v>18.75</v>
      </c>
      <c r="Q59" s="108">
        <f t="shared" si="23"/>
        <v>18.75</v>
      </c>
      <c r="R59" s="108">
        <f t="shared" si="23"/>
        <v>18.75</v>
      </c>
      <c r="S59" s="108">
        <f t="shared" si="23"/>
        <v>18.75</v>
      </c>
      <c r="T59" s="108">
        <f t="shared" si="23"/>
        <v>18.75</v>
      </c>
      <c r="U59" s="108">
        <f t="shared" si="23"/>
        <v>18.75</v>
      </c>
      <c r="V59" s="108">
        <f t="shared" si="23"/>
        <v>18.75</v>
      </c>
      <c r="W59" s="108">
        <f t="shared" si="23"/>
        <v>18.75</v>
      </c>
      <c r="X59" s="36" t="b">
        <f t="shared" ref="X59:X75" si="24">SUM(L59:W59)=H59</f>
        <v>1</v>
      </c>
      <c r="Y59" s="80"/>
      <c r="Z59" s="375">
        <v>12</v>
      </c>
      <c r="AA59" s="376">
        <f t="shared" ref="AA59:AA74" si="25">H59/Z59</f>
        <v>18.75</v>
      </c>
    </row>
    <row r="60" spans="1:27" s="81" customFormat="1" ht="22.5" customHeight="1" x14ac:dyDescent="0.2">
      <c r="A60" s="84" t="s">
        <v>61</v>
      </c>
      <c r="B60" s="185"/>
      <c r="C60" s="187" t="s">
        <v>313</v>
      </c>
      <c r="D60" s="186" t="s">
        <v>584</v>
      </c>
      <c r="E60" s="184">
        <v>50</v>
      </c>
      <c r="F60" s="52">
        <v>8.48</v>
      </c>
      <c r="G60" s="32">
        <v>9.08</v>
      </c>
      <c r="H60" s="32">
        <v>25</v>
      </c>
      <c r="I60" s="291" t="s">
        <v>807</v>
      </c>
      <c r="J60" s="347">
        <f t="shared" si="22"/>
        <v>-0.5</v>
      </c>
      <c r="K60" s="298"/>
      <c r="L60" s="108">
        <f>$H$60/12</f>
        <v>2.0833333333333335</v>
      </c>
      <c r="M60" s="108">
        <f t="shared" ref="M60:W60" si="26">$H$60/12</f>
        <v>2.0833333333333335</v>
      </c>
      <c r="N60" s="108">
        <f t="shared" si="26"/>
        <v>2.0833333333333335</v>
      </c>
      <c r="O60" s="108">
        <f t="shared" si="26"/>
        <v>2.0833333333333335</v>
      </c>
      <c r="P60" s="108">
        <f t="shared" si="26"/>
        <v>2.0833333333333335</v>
      </c>
      <c r="Q60" s="108">
        <f t="shared" si="26"/>
        <v>2.0833333333333335</v>
      </c>
      <c r="R60" s="108">
        <f t="shared" si="26"/>
        <v>2.0833333333333335</v>
      </c>
      <c r="S60" s="108">
        <f t="shared" si="26"/>
        <v>2.0833333333333335</v>
      </c>
      <c r="T60" s="108">
        <f t="shared" si="26"/>
        <v>2.0833333333333335</v>
      </c>
      <c r="U60" s="108">
        <f t="shared" si="26"/>
        <v>2.0833333333333335</v>
      </c>
      <c r="V60" s="108">
        <f t="shared" si="26"/>
        <v>2.0833333333333335</v>
      </c>
      <c r="W60" s="108">
        <f t="shared" si="26"/>
        <v>2.0833333333333335</v>
      </c>
      <c r="X60" s="36" t="b">
        <f t="shared" si="24"/>
        <v>1</v>
      </c>
      <c r="Y60" s="80"/>
      <c r="Z60" s="375">
        <v>12</v>
      </c>
      <c r="AA60" s="376">
        <f t="shared" si="25"/>
        <v>2.0833333333333335</v>
      </c>
    </row>
    <row r="61" spans="1:27" s="81" customFormat="1" ht="22.5" customHeight="1" x14ac:dyDescent="0.2">
      <c r="A61" s="84" t="s">
        <v>50</v>
      </c>
      <c r="B61" s="185"/>
      <c r="C61" s="187" t="s">
        <v>314</v>
      </c>
      <c r="D61" s="186" t="s">
        <v>584</v>
      </c>
      <c r="E61" s="184">
        <v>50</v>
      </c>
      <c r="F61" s="52">
        <v>0</v>
      </c>
      <c r="G61" s="32">
        <v>0</v>
      </c>
      <c r="H61" s="32">
        <v>0</v>
      </c>
      <c r="I61" s="291" t="s">
        <v>807</v>
      </c>
      <c r="J61" s="347">
        <f t="shared" si="22"/>
        <v>-1</v>
      </c>
      <c r="K61" s="298"/>
      <c r="L61" s="108">
        <f>$H$61/12</f>
        <v>0</v>
      </c>
      <c r="M61" s="108">
        <f t="shared" ref="M61:W61" si="27">$H$61/12</f>
        <v>0</v>
      </c>
      <c r="N61" s="108">
        <f t="shared" si="27"/>
        <v>0</v>
      </c>
      <c r="O61" s="108">
        <f t="shared" si="27"/>
        <v>0</v>
      </c>
      <c r="P61" s="108">
        <f t="shared" si="27"/>
        <v>0</v>
      </c>
      <c r="Q61" s="108">
        <f t="shared" si="27"/>
        <v>0</v>
      </c>
      <c r="R61" s="108">
        <f t="shared" si="27"/>
        <v>0</v>
      </c>
      <c r="S61" s="108">
        <f t="shared" si="27"/>
        <v>0</v>
      </c>
      <c r="T61" s="108">
        <f t="shared" si="27"/>
        <v>0</v>
      </c>
      <c r="U61" s="108">
        <f t="shared" si="27"/>
        <v>0</v>
      </c>
      <c r="V61" s="108">
        <f t="shared" si="27"/>
        <v>0</v>
      </c>
      <c r="W61" s="108">
        <f t="shared" si="27"/>
        <v>0</v>
      </c>
      <c r="X61" s="36" t="b">
        <f t="shared" si="24"/>
        <v>1</v>
      </c>
      <c r="Y61" s="80"/>
      <c r="Z61" s="375">
        <v>12</v>
      </c>
      <c r="AA61" s="376">
        <f t="shared" si="25"/>
        <v>0</v>
      </c>
    </row>
    <row r="62" spans="1:27" s="81" customFormat="1" ht="22.5" customHeight="1" x14ac:dyDescent="0.2">
      <c r="A62" s="84" t="s">
        <v>51</v>
      </c>
      <c r="B62" s="185"/>
      <c r="C62" s="187" t="s">
        <v>334</v>
      </c>
      <c r="D62" s="186" t="s">
        <v>584</v>
      </c>
      <c r="E62" s="184">
        <v>150</v>
      </c>
      <c r="F62" s="52">
        <v>235.14</v>
      </c>
      <c r="G62" s="32">
        <v>300</v>
      </c>
      <c r="H62" s="32">
        <v>300</v>
      </c>
      <c r="I62" s="291" t="s">
        <v>808</v>
      </c>
      <c r="J62" s="347">
        <f t="shared" si="22"/>
        <v>1</v>
      </c>
      <c r="K62" s="298"/>
      <c r="L62" s="108">
        <f>$H$62/12</f>
        <v>25</v>
      </c>
      <c r="M62" s="108">
        <f t="shared" ref="M62:W62" si="28">$H$62/12</f>
        <v>25</v>
      </c>
      <c r="N62" s="108">
        <f t="shared" si="28"/>
        <v>25</v>
      </c>
      <c r="O62" s="108">
        <f t="shared" si="28"/>
        <v>25</v>
      </c>
      <c r="P62" s="108">
        <f t="shared" si="28"/>
        <v>25</v>
      </c>
      <c r="Q62" s="108">
        <f t="shared" si="28"/>
        <v>25</v>
      </c>
      <c r="R62" s="108">
        <f t="shared" si="28"/>
        <v>25</v>
      </c>
      <c r="S62" s="108">
        <f t="shared" si="28"/>
        <v>25</v>
      </c>
      <c r="T62" s="108">
        <f t="shared" si="28"/>
        <v>25</v>
      </c>
      <c r="U62" s="108">
        <f t="shared" si="28"/>
        <v>25</v>
      </c>
      <c r="V62" s="108">
        <f t="shared" si="28"/>
        <v>25</v>
      </c>
      <c r="W62" s="108">
        <f t="shared" si="28"/>
        <v>25</v>
      </c>
      <c r="X62" s="36" t="b">
        <f t="shared" si="24"/>
        <v>1</v>
      </c>
      <c r="Y62" s="80"/>
      <c r="Z62" s="375">
        <v>12</v>
      </c>
      <c r="AA62" s="376">
        <f t="shared" si="25"/>
        <v>25</v>
      </c>
    </row>
    <row r="63" spans="1:27" s="81" customFormat="1" ht="22.5" hidden="1" customHeight="1" x14ac:dyDescent="0.2">
      <c r="A63" s="84" t="s">
        <v>100</v>
      </c>
      <c r="B63" s="185"/>
      <c r="C63" s="187" t="s">
        <v>335</v>
      </c>
      <c r="D63" s="186" t="s">
        <v>584</v>
      </c>
      <c r="E63" s="184">
        <v>0</v>
      </c>
      <c r="F63" s="52">
        <v>0</v>
      </c>
      <c r="G63" s="32">
        <v>0</v>
      </c>
      <c r="H63" s="32">
        <v>0</v>
      </c>
      <c r="I63" s="285"/>
      <c r="J63" s="347" t="str">
        <f t="shared" si="22"/>
        <v>n/a</v>
      </c>
      <c r="K63" s="298"/>
      <c r="L63" s="287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6" t="b">
        <f t="shared" si="24"/>
        <v>1</v>
      </c>
      <c r="Y63" s="80"/>
      <c r="Z63" s="375">
        <v>12</v>
      </c>
      <c r="AA63" s="376">
        <f t="shared" si="25"/>
        <v>0</v>
      </c>
    </row>
    <row r="64" spans="1:27" s="81" customFormat="1" ht="22.5" hidden="1" customHeight="1" x14ac:dyDescent="0.2">
      <c r="A64" s="84" t="s">
        <v>101</v>
      </c>
      <c r="B64" s="185"/>
      <c r="C64" s="187" t="s">
        <v>336</v>
      </c>
      <c r="D64" s="186" t="s">
        <v>584</v>
      </c>
      <c r="E64" s="184">
        <v>0</v>
      </c>
      <c r="F64" s="52">
        <v>0</v>
      </c>
      <c r="G64" s="32">
        <v>0</v>
      </c>
      <c r="H64" s="32">
        <v>0</v>
      </c>
      <c r="I64" s="285"/>
      <c r="J64" s="347" t="str">
        <f t="shared" si="22"/>
        <v>n/a</v>
      </c>
      <c r="K64" s="298"/>
      <c r="L64" s="287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6" t="b">
        <f t="shared" si="24"/>
        <v>1</v>
      </c>
      <c r="Y64" s="80"/>
      <c r="Z64" s="375">
        <v>12</v>
      </c>
      <c r="AA64" s="376">
        <f t="shared" si="25"/>
        <v>0</v>
      </c>
    </row>
    <row r="65" spans="1:27" s="81" customFormat="1" ht="22.5" customHeight="1" x14ac:dyDescent="0.2">
      <c r="A65" s="87" t="s">
        <v>462</v>
      </c>
      <c r="B65" s="185"/>
      <c r="C65" s="187" t="s">
        <v>463</v>
      </c>
      <c r="D65" s="186" t="s">
        <v>584</v>
      </c>
      <c r="E65" s="184">
        <v>20</v>
      </c>
      <c r="F65" s="52">
        <v>20</v>
      </c>
      <c r="G65" s="32">
        <v>20</v>
      </c>
      <c r="H65" s="32">
        <v>22</v>
      </c>
      <c r="I65" s="332" t="s">
        <v>809</v>
      </c>
      <c r="J65" s="347">
        <f t="shared" si="22"/>
        <v>0.1</v>
      </c>
      <c r="K65" s="298"/>
      <c r="L65" s="287"/>
      <c r="M65" s="287"/>
      <c r="N65" s="287"/>
      <c r="O65" s="287"/>
      <c r="P65" s="287"/>
      <c r="Q65" s="287"/>
      <c r="R65" s="287">
        <v>22</v>
      </c>
      <c r="S65" s="287"/>
      <c r="T65" s="287"/>
      <c r="U65" s="287"/>
      <c r="V65" s="287"/>
      <c r="W65" s="287"/>
      <c r="X65" s="36" t="b">
        <f t="shared" si="24"/>
        <v>1</v>
      </c>
      <c r="Y65" s="80"/>
      <c r="Z65" s="375">
        <v>12</v>
      </c>
      <c r="AA65" s="376">
        <f t="shared" si="25"/>
        <v>1.8333333333333333</v>
      </c>
    </row>
    <row r="66" spans="1:27" s="81" customFormat="1" ht="22.5" hidden="1" customHeight="1" x14ac:dyDescent="0.2">
      <c r="A66" s="84" t="s">
        <v>52</v>
      </c>
      <c r="B66" s="185"/>
      <c r="C66" s="187" t="s">
        <v>337</v>
      </c>
      <c r="D66" s="186" t="s">
        <v>584</v>
      </c>
      <c r="E66" s="184">
        <v>0</v>
      </c>
      <c r="F66" s="52">
        <v>0</v>
      </c>
      <c r="G66" s="32">
        <v>0</v>
      </c>
      <c r="H66" s="32">
        <v>0</v>
      </c>
      <c r="I66" s="292"/>
      <c r="J66" s="347" t="str">
        <f t="shared" si="22"/>
        <v>n/a</v>
      </c>
      <c r="K66" s="298"/>
      <c r="L66" s="287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6" t="b">
        <f t="shared" si="24"/>
        <v>1</v>
      </c>
      <c r="Y66" s="80"/>
      <c r="Z66" s="375">
        <v>12</v>
      </c>
      <c r="AA66" s="376">
        <f t="shared" si="25"/>
        <v>0</v>
      </c>
    </row>
    <row r="67" spans="1:27" s="81" customFormat="1" ht="22.5" hidden="1" customHeight="1" x14ac:dyDescent="0.2">
      <c r="A67" s="84" t="s">
        <v>71</v>
      </c>
      <c r="B67" s="185"/>
      <c r="C67" s="187" t="s">
        <v>338</v>
      </c>
      <c r="D67" s="186" t="s">
        <v>584</v>
      </c>
      <c r="E67" s="184">
        <v>0</v>
      </c>
      <c r="F67" s="52">
        <v>0</v>
      </c>
      <c r="G67" s="32">
        <v>0</v>
      </c>
      <c r="H67" s="32">
        <v>0</v>
      </c>
      <c r="I67" s="285"/>
      <c r="J67" s="347" t="str">
        <f t="shared" si="22"/>
        <v>n/a</v>
      </c>
      <c r="K67" s="298"/>
      <c r="L67" s="287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6" t="b">
        <f t="shared" si="24"/>
        <v>1</v>
      </c>
      <c r="Y67" s="80"/>
      <c r="Z67" s="375">
        <v>12</v>
      </c>
      <c r="AA67" s="376">
        <f t="shared" si="25"/>
        <v>0</v>
      </c>
    </row>
    <row r="68" spans="1:27" s="81" customFormat="1" ht="22.5" hidden="1" customHeight="1" x14ac:dyDescent="0.2">
      <c r="A68" s="84" t="s">
        <v>62</v>
      </c>
      <c r="B68" s="185"/>
      <c r="C68" s="187" t="s">
        <v>339</v>
      </c>
      <c r="D68" s="186" t="s">
        <v>584</v>
      </c>
      <c r="E68" s="184">
        <v>0</v>
      </c>
      <c r="F68" s="52">
        <v>0</v>
      </c>
      <c r="G68" s="32">
        <v>0</v>
      </c>
      <c r="H68" s="32">
        <v>0</v>
      </c>
      <c r="I68" s="285"/>
      <c r="J68" s="347" t="str">
        <f t="shared" si="22"/>
        <v>n/a</v>
      </c>
      <c r="K68" s="298"/>
      <c r="L68" s="287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6" t="b">
        <f t="shared" si="24"/>
        <v>1</v>
      </c>
      <c r="Y68" s="80"/>
      <c r="Z68" s="375">
        <v>12</v>
      </c>
      <c r="AA68" s="376">
        <f t="shared" si="25"/>
        <v>0</v>
      </c>
    </row>
    <row r="69" spans="1:27" s="81" customFormat="1" ht="22.5" hidden="1" customHeight="1" x14ac:dyDescent="0.2">
      <c r="A69" s="86" t="s">
        <v>267</v>
      </c>
      <c r="B69" s="185"/>
      <c r="C69" s="188" t="s">
        <v>315</v>
      </c>
      <c r="D69" s="186" t="s">
        <v>584</v>
      </c>
      <c r="E69" s="52">
        <v>0</v>
      </c>
      <c r="F69" s="52">
        <v>0</v>
      </c>
      <c r="G69" s="32">
        <v>0</v>
      </c>
      <c r="H69" s="32">
        <v>0</v>
      </c>
      <c r="I69" s="291"/>
      <c r="J69" s="347" t="str">
        <f t="shared" si="22"/>
        <v>n/a</v>
      </c>
      <c r="K69" s="298"/>
      <c r="L69" s="287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6" t="b">
        <f t="shared" si="24"/>
        <v>1</v>
      </c>
      <c r="Y69" s="80"/>
      <c r="Z69" s="375">
        <v>12</v>
      </c>
      <c r="AA69" s="376">
        <f t="shared" si="25"/>
        <v>0</v>
      </c>
    </row>
    <row r="70" spans="1:27" s="81" customFormat="1" ht="22.5" hidden="1" customHeight="1" x14ac:dyDescent="0.2">
      <c r="A70" s="84" t="s">
        <v>72</v>
      </c>
      <c r="B70" s="185"/>
      <c r="C70" s="187" t="s">
        <v>340</v>
      </c>
      <c r="D70" s="186" t="s">
        <v>584</v>
      </c>
      <c r="E70" s="184">
        <v>0</v>
      </c>
      <c r="F70" s="52">
        <v>0</v>
      </c>
      <c r="G70" s="32">
        <v>0</v>
      </c>
      <c r="H70" s="32">
        <v>0</v>
      </c>
      <c r="I70" s="285"/>
      <c r="J70" s="347" t="str">
        <f t="shared" si="22"/>
        <v>n/a</v>
      </c>
      <c r="K70" s="298"/>
      <c r="L70" s="287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6" t="b">
        <f t="shared" si="24"/>
        <v>1</v>
      </c>
      <c r="Y70" s="80"/>
      <c r="Z70" s="375">
        <v>12</v>
      </c>
      <c r="AA70" s="376">
        <f t="shared" si="25"/>
        <v>0</v>
      </c>
    </row>
    <row r="71" spans="1:27" s="81" customFormat="1" ht="22.5" hidden="1" customHeight="1" x14ac:dyDescent="0.2">
      <c r="A71" s="84" t="s">
        <v>88</v>
      </c>
      <c r="B71" s="185"/>
      <c r="C71" s="187" t="s">
        <v>341</v>
      </c>
      <c r="D71" s="186" t="s">
        <v>584</v>
      </c>
      <c r="E71" s="184">
        <v>0</v>
      </c>
      <c r="F71" s="52">
        <v>0</v>
      </c>
      <c r="G71" s="32">
        <v>0</v>
      </c>
      <c r="H71" s="32">
        <v>0</v>
      </c>
      <c r="I71" s="292"/>
      <c r="J71" s="347" t="str">
        <f t="shared" si="22"/>
        <v>n/a</v>
      </c>
      <c r="K71" s="298"/>
      <c r="L71" s="287"/>
      <c r="M71" s="287"/>
      <c r="N71" s="287"/>
      <c r="O71" s="287"/>
      <c r="P71" s="287"/>
      <c r="Q71" s="287"/>
      <c r="R71" s="287"/>
      <c r="S71" s="287"/>
      <c r="T71" s="287"/>
      <c r="U71" s="30"/>
      <c r="V71" s="30"/>
      <c r="W71" s="30"/>
      <c r="X71" s="36" t="b">
        <f t="shared" si="24"/>
        <v>1</v>
      </c>
      <c r="Y71" s="80"/>
      <c r="Z71" s="375">
        <v>12</v>
      </c>
      <c r="AA71" s="376">
        <f t="shared" si="25"/>
        <v>0</v>
      </c>
    </row>
    <row r="72" spans="1:27" s="81" customFormat="1" ht="22.5" hidden="1" customHeight="1" x14ac:dyDescent="0.2">
      <c r="A72" s="84" t="s">
        <v>199</v>
      </c>
      <c r="B72" s="185"/>
      <c r="C72" s="187" t="s">
        <v>342</v>
      </c>
      <c r="D72" s="186" t="s">
        <v>584</v>
      </c>
      <c r="E72" s="184">
        <v>0</v>
      </c>
      <c r="F72" s="52">
        <v>0</v>
      </c>
      <c r="G72" s="32">
        <v>0</v>
      </c>
      <c r="H72" s="32">
        <v>0</v>
      </c>
      <c r="I72" s="295"/>
      <c r="J72" s="347" t="str">
        <f t="shared" si="22"/>
        <v>n/a</v>
      </c>
      <c r="K72" s="298"/>
      <c r="L72" s="287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6" t="b">
        <f t="shared" si="24"/>
        <v>1</v>
      </c>
      <c r="Y72" s="80"/>
      <c r="Z72" s="375">
        <v>12</v>
      </c>
      <c r="AA72" s="376">
        <f t="shared" si="25"/>
        <v>0</v>
      </c>
    </row>
    <row r="73" spans="1:27" s="81" customFormat="1" ht="22.5" hidden="1" customHeight="1" x14ac:dyDescent="0.2">
      <c r="A73" s="84" t="s">
        <v>200</v>
      </c>
      <c r="B73" s="185"/>
      <c r="C73" s="187" t="s">
        <v>343</v>
      </c>
      <c r="D73" s="186" t="s">
        <v>584</v>
      </c>
      <c r="E73" s="184">
        <v>0</v>
      </c>
      <c r="F73" s="52">
        <v>0</v>
      </c>
      <c r="G73" s="32">
        <v>0</v>
      </c>
      <c r="H73" s="32">
        <v>0</v>
      </c>
      <c r="I73" s="285"/>
      <c r="J73" s="347" t="str">
        <f t="shared" si="22"/>
        <v>n/a</v>
      </c>
      <c r="K73" s="298"/>
      <c r="L73" s="287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6" t="b">
        <f t="shared" si="24"/>
        <v>1</v>
      </c>
      <c r="Y73" s="80"/>
      <c r="Z73" s="375">
        <v>12</v>
      </c>
      <c r="AA73" s="376">
        <f t="shared" si="25"/>
        <v>0</v>
      </c>
    </row>
    <row r="74" spans="1:27" s="81" customFormat="1" ht="27" customHeight="1" x14ac:dyDescent="0.2">
      <c r="A74" s="84" t="s">
        <v>53</v>
      </c>
      <c r="B74" s="185"/>
      <c r="C74" s="187" t="s">
        <v>316</v>
      </c>
      <c r="D74" s="186" t="s">
        <v>584</v>
      </c>
      <c r="E74" s="184">
        <v>3330</v>
      </c>
      <c r="F74" s="52">
        <v>3695.79</v>
      </c>
      <c r="G74" s="32">
        <v>5075</v>
      </c>
      <c r="H74" s="32">
        <v>5100</v>
      </c>
      <c r="I74" s="332" t="s">
        <v>810</v>
      </c>
      <c r="J74" s="347">
        <f t="shared" si="22"/>
        <v>0.53153153153153154</v>
      </c>
      <c r="K74" s="298"/>
      <c r="L74" s="108">
        <f>$H$74/12</f>
        <v>425</v>
      </c>
      <c r="M74" s="108">
        <f t="shared" ref="M74:W74" si="29">$H$74/12</f>
        <v>425</v>
      </c>
      <c r="N74" s="108">
        <f t="shared" si="29"/>
        <v>425</v>
      </c>
      <c r="O74" s="108">
        <f t="shared" si="29"/>
        <v>425</v>
      </c>
      <c r="P74" s="108">
        <f t="shared" si="29"/>
        <v>425</v>
      </c>
      <c r="Q74" s="108">
        <f t="shared" si="29"/>
        <v>425</v>
      </c>
      <c r="R74" s="108">
        <f t="shared" si="29"/>
        <v>425</v>
      </c>
      <c r="S74" s="108">
        <f t="shared" si="29"/>
        <v>425</v>
      </c>
      <c r="T74" s="108">
        <f t="shared" si="29"/>
        <v>425</v>
      </c>
      <c r="U74" s="108">
        <f t="shared" si="29"/>
        <v>425</v>
      </c>
      <c r="V74" s="108">
        <f t="shared" si="29"/>
        <v>425</v>
      </c>
      <c r="W74" s="108">
        <f t="shared" si="29"/>
        <v>425</v>
      </c>
      <c r="X74" s="36" t="b">
        <f t="shared" si="24"/>
        <v>1</v>
      </c>
      <c r="Y74" s="80"/>
      <c r="Z74" s="375">
        <v>12</v>
      </c>
      <c r="AA74" s="376">
        <f t="shared" si="25"/>
        <v>425</v>
      </c>
    </row>
    <row r="75" spans="1:27" s="37" customFormat="1" ht="22.5" customHeight="1" x14ac:dyDescent="0.2">
      <c r="A75" s="256"/>
      <c r="B75" s="259" t="s">
        <v>33</v>
      </c>
      <c r="C75" s="256"/>
      <c r="D75" s="256"/>
      <c r="E75" s="252">
        <f>SUM(E59:E74)</f>
        <v>3680</v>
      </c>
      <c r="F75" s="252">
        <f>SUM(F59:F74)</f>
        <v>4029.41</v>
      </c>
      <c r="G75" s="252">
        <f>SUM(G59:G74)</f>
        <v>5606.08</v>
      </c>
      <c r="H75" s="252">
        <f>SUM(H59:H74)</f>
        <v>5672</v>
      </c>
      <c r="I75" s="253"/>
      <c r="J75" s="349"/>
      <c r="K75" s="359"/>
      <c r="L75" s="354">
        <f t="shared" ref="L75:W75" si="30">SUM(L59:L74)</f>
        <v>470.83333333333331</v>
      </c>
      <c r="M75" s="252">
        <f t="shared" si="30"/>
        <v>470.83333333333331</v>
      </c>
      <c r="N75" s="252">
        <f t="shared" si="30"/>
        <v>470.83333333333331</v>
      </c>
      <c r="O75" s="252">
        <f t="shared" si="30"/>
        <v>470.83333333333331</v>
      </c>
      <c r="P75" s="252">
        <f t="shared" si="30"/>
        <v>470.83333333333331</v>
      </c>
      <c r="Q75" s="252">
        <f t="shared" si="30"/>
        <v>470.83333333333331</v>
      </c>
      <c r="R75" s="252">
        <f t="shared" si="30"/>
        <v>492.83333333333331</v>
      </c>
      <c r="S75" s="252">
        <f t="shared" si="30"/>
        <v>470.83333333333331</v>
      </c>
      <c r="T75" s="252">
        <f t="shared" si="30"/>
        <v>470.83333333333331</v>
      </c>
      <c r="U75" s="252">
        <f t="shared" si="30"/>
        <v>470.83333333333331</v>
      </c>
      <c r="V75" s="252">
        <f t="shared" si="30"/>
        <v>470.83333333333331</v>
      </c>
      <c r="W75" s="252">
        <f t="shared" si="30"/>
        <v>470.83333333333331</v>
      </c>
      <c r="X75" s="36" t="b">
        <f t="shared" si="24"/>
        <v>1</v>
      </c>
      <c r="Y75" s="36"/>
      <c r="Z75" s="377"/>
      <c r="AA75" s="378"/>
    </row>
    <row r="76" spans="1:27" s="38" customFormat="1" ht="18.75" customHeight="1" x14ac:dyDescent="0.2">
      <c r="B76" s="39" t="s">
        <v>486</v>
      </c>
      <c r="C76" s="40"/>
      <c r="D76" s="40"/>
      <c r="E76" s="41"/>
      <c r="F76" s="42"/>
      <c r="G76" s="41"/>
      <c r="H76" s="41"/>
      <c r="I76" s="41"/>
      <c r="J76" s="288"/>
      <c r="K76" s="364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3"/>
      <c r="Z76" s="373"/>
      <c r="AA76" s="374"/>
    </row>
    <row r="77" spans="1:27" s="81" customFormat="1" ht="22.5" hidden="1" customHeight="1" x14ac:dyDescent="0.2">
      <c r="A77" s="87" t="s">
        <v>601</v>
      </c>
      <c r="B77" s="185"/>
      <c r="C77" s="187" t="s">
        <v>344</v>
      </c>
      <c r="D77" s="186" t="s">
        <v>584</v>
      </c>
      <c r="E77" s="184">
        <v>0</v>
      </c>
      <c r="F77" s="52">
        <v>0</v>
      </c>
      <c r="G77" s="32">
        <v>0</v>
      </c>
      <c r="H77" s="32">
        <v>0</v>
      </c>
      <c r="I77" s="285"/>
      <c r="J77" s="347" t="str">
        <f t="shared" ref="J77:J103" si="31">IF(E77&lt;&gt;0,(H77-E77)/E77,"n/a")</f>
        <v>n/a</v>
      </c>
      <c r="K77" s="298"/>
      <c r="L77" s="108">
        <f>$H$77/12</f>
        <v>0</v>
      </c>
      <c r="M77" s="108">
        <f t="shared" ref="M77:W77" si="32">$H$77/12</f>
        <v>0</v>
      </c>
      <c r="N77" s="108">
        <f t="shared" si="32"/>
        <v>0</v>
      </c>
      <c r="O77" s="108">
        <f t="shared" si="32"/>
        <v>0</v>
      </c>
      <c r="P77" s="108">
        <f t="shared" si="32"/>
        <v>0</v>
      </c>
      <c r="Q77" s="108">
        <f t="shared" si="32"/>
        <v>0</v>
      </c>
      <c r="R77" s="108">
        <f t="shared" si="32"/>
        <v>0</v>
      </c>
      <c r="S77" s="108">
        <f t="shared" si="32"/>
        <v>0</v>
      </c>
      <c r="T77" s="108">
        <f t="shared" si="32"/>
        <v>0</v>
      </c>
      <c r="U77" s="108">
        <f t="shared" si="32"/>
        <v>0</v>
      </c>
      <c r="V77" s="108">
        <f t="shared" si="32"/>
        <v>0</v>
      </c>
      <c r="W77" s="108">
        <f t="shared" si="32"/>
        <v>0</v>
      </c>
      <c r="X77" s="36" t="b">
        <f t="shared" ref="X77:X104" si="33">SUM(L77:W77)=H77</f>
        <v>1</v>
      </c>
      <c r="Y77" s="80"/>
      <c r="Z77" s="375">
        <v>12</v>
      </c>
      <c r="AA77" s="376">
        <f t="shared" ref="AA77:AA103" si="34">H77/Z77</f>
        <v>0</v>
      </c>
    </row>
    <row r="78" spans="1:27" s="81" customFormat="1" ht="22.5" customHeight="1" x14ac:dyDescent="0.2">
      <c r="A78" s="187" t="s">
        <v>574</v>
      </c>
      <c r="B78" s="185"/>
      <c r="C78" s="187" t="s">
        <v>502</v>
      </c>
      <c r="D78" s="186" t="s">
        <v>584</v>
      </c>
      <c r="E78" s="184">
        <v>43452</v>
      </c>
      <c r="F78" s="52">
        <v>29486</v>
      </c>
      <c r="G78" s="32">
        <v>47961</v>
      </c>
      <c r="H78" s="32">
        <v>47880</v>
      </c>
      <c r="I78" s="293" t="s">
        <v>802</v>
      </c>
      <c r="J78" s="347" t="s">
        <v>580</v>
      </c>
      <c r="K78" s="298"/>
      <c r="L78" s="108">
        <f>$H$78/12</f>
        <v>3990</v>
      </c>
      <c r="M78" s="108">
        <f t="shared" ref="M78:W78" si="35">$H$78/12</f>
        <v>3990</v>
      </c>
      <c r="N78" s="108">
        <f t="shared" si="35"/>
        <v>3990</v>
      </c>
      <c r="O78" s="108">
        <f t="shared" si="35"/>
        <v>3990</v>
      </c>
      <c r="P78" s="108">
        <f t="shared" si="35"/>
        <v>3990</v>
      </c>
      <c r="Q78" s="108">
        <f t="shared" si="35"/>
        <v>3990</v>
      </c>
      <c r="R78" s="108">
        <f t="shared" si="35"/>
        <v>3990</v>
      </c>
      <c r="S78" s="108">
        <f t="shared" si="35"/>
        <v>3990</v>
      </c>
      <c r="T78" s="108">
        <f t="shared" si="35"/>
        <v>3990</v>
      </c>
      <c r="U78" s="108">
        <f t="shared" si="35"/>
        <v>3990</v>
      </c>
      <c r="V78" s="108">
        <f t="shared" si="35"/>
        <v>3990</v>
      </c>
      <c r="W78" s="108">
        <f t="shared" si="35"/>
        <v>3990</v>
      </c>
      <c r="X78" s="36" t="b">
        <f t="shared" si="33"/>
        <v>1</v>
      </c>
      <c r="Y78" s="80"/>
      <c r="Z78" s="375">
        <v>12</v>
      </c>
      <c r="AA78" s="376">
        <f t="shared" si="34"/>
        <v>3990</v>
      </c>
    </row>
    <row r="79" spans="1:27" s="81" customFormat="1" ht="22.5" hidden="1" customHeight="1" x14ac:dyDescent="0.2">
      <c r="A79" s="84" t="s">
        <v>258</v>
      </c>
      <c r="B79" s="185"/>
      <c r="C79" s="187" t="s">
        <v>345</v>
      </c>
      <c r="D79" s="186" t="s">
        <v>584</v>
      </c>
      <c r="E79" s="184">
        <v>0</v>
      </c>
      <c r="F79" s="52">
        <v>0</v>
      </c>
      <c r="G79" s="32">
        <v>0</v>
      </c>
      <c r="H79" s="32">
        <v>0</v>
      </c>
      <c r="I79" s="285"/>
      <c r="J79" s="347" t="str">
        <f t="shared" si="31"/>
        <v>n/a</v>
      </c>
      <c r="K79" s="298"/>
      <c r="L79" s="287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6" t="b">
        <f t="shared" si="33"/>
        <v>1</v>
      </c>
      <c r="Y79" s="80"/>
      <c r="Z79" s="375">
        <v>12</v>
      </c>
      <c r="AA79" s="376">
        <f t="shared" si="34"/>
        <v>0</v>
      </c>
    </row>
    <row r="80" spans="1:27" s="81" customFormat="1" ht="22.5" customHeight="1" x14ac:dyDescent="0.2">
      <c r="A80" s="87" t="s">
        <v>469</v>
      </c>
      <c r="B80" s="185"/>
      <c r="C80" s="187" t="s">
        <v>465</v>
      </c>
      <c r="D80" s="186" t="s">
        <v>584</v>
      </c>
      <c r="E80" s="184">
        <v>0</v>
      </c>
      <c r="F80" s="52">
        <v>275</v>
      </c>
      <c r="G80" s="32">
        <v>350</v>
      </c>
      <c r="H80" s="32">
        <v>350</v>
      </c>
      <c r="I80" s="291" t="s">
        <v>811</v>
      </c>
      <c r="J80" s="347" t="str">
        <f t="shared" si="31"/>
        <v>n/a</v>
      </c>
      <c r="K80" s="298"/>
      <c r="L80" s="287">
        <f>$H$80/12</f>
        <v>29.166666666666668</v>
      </c>
      <c r="M80" s="287">
        <f t="shared" ref="M80:W80" si="36">$H$80/12</f>
        <v>29.166666666666668</v>
      </c>
      <c r="N80" s="287">
        <f t="shared" si="36"/>
        <v>29.166666666666668</v>
      </c>
      <c r="O80" s="287">
        <f t="shared" si="36"/>
        <v>29.166666666666668</v>
      </c>
      <c r="P80" s="287">
        <f t="shared" si="36"/>
        <v>29.166666666666668</v>
      </c>
      <c r="Q80" s="287">
        <f t="shared" si="36"/>
        <v>29.166666666666668</v>
      </c>
      <c r="R80" s="287">
        <f t="shared" si="36"/>
        <v>29.166666666666668</v>
      </c>
      <c r="S80" s="287">
        <f t="shared" si="36"/>
        <v>29.166666666666668</v>
      </c>
      <c r="T80" s="287">
        <f t="shared" si="36"/>
        <v>29.166666666666668</v>
      </c>
      <c r="U80" s="287">
        <f t="shared" si="36"/>
        <v>29.166666666666668</v>
      </c>
      <c r="V80" s="287">
        <f t="shared" si="36"/>
        <v>29.166666666666668</v>
      </c>
      <c r="W80" s="287">
        <f t="shared" si="36"/>
        <v>29.166666666666668</v>
      </c>
      <c r="X80" s="36" t="b">
        <f t="shared" si="33"/>
        <v>1</v>
      </c>
      <c r="Y80" s="80"/>
      <c r="Z80" s="375">
        <v>12</v>
      </c>
      <c r="AA80" s="376">
        <f t="shared" si="34"/>
        <v>29.166666666666668</v>
      </c>
    </row>
    <row r="81" spans="1:27" s="81" customFormat="1" ht="22.5" customHeight="1" x14ac:dyDescent="0.2">
      <c r="A81" s="87" t="s">
        <v>470</v>
      </c>
      <c r="B81" s="185"/>
      <c r="C81" s="187" t="s">
        <v>466</v>
      </c>
      <c r="D81" s="186" t="s">
        <v>584</v>
      </c>
      <c r="E81" s="184">
        <v>0</v>
      </c>
      <c r="F81" s="52">
        <v>430</v>
      </c>
      <c r="G81" s="32">
        <v>830</v>
      </c>
      <c r="H81" s="32">
        <v>960</v>
      </c>
      <c r="I81" s="285" t="s">
        <v>812</v>
      </c>
      <c r="J81" s="347" t="str">
        <f t="shared" si="31"/>
        <v>n/a</v>
      </c>
      <c r="K81" s="298"/>
      <c r="L81" s="287">
        <f>$H$81/12</f>
        <v>80</v>
      </c>
      <c r="M81" s="287">
        <f t="shared" ref="M81:W81" si="37">$H$81/12</f>
        <v>80</v>
      </c>
      <c r="N81" s="287">
        <f t="shared" si="37"/>
        <v>80</v>
      </c>
      <c r="O81" s="287">
        <f t="shared" si="37"/>
        <v>80</v>
      </c>
      <c r="P81" s="287">
        <f t="shared" si="37"/>
        <v>80</v>
      </c>
      <c r="Q81" s="287">
        <f t="shared" si="37"/>
        <v>80</v>
      </c>
      <c r="R81" s="287">
        <f t="shared" si="37"/>
        <v>80</v>
      </c>
      <c r="S81" s="287">
        <f t="shared" si="37"/>
        <v>80</v>
      </c>
      <c r="T81" s="287">
        <f t="shared" si="37"/>
        <v>80</v>
      </c>
      <c r="U81" s="287">
        <f t="shared" si="37"/>
        <v>80</v>
      </c>
      <c r="V81" s="287">
        <f t="shared" si="37"/>
        <v>80</v>
      </c>
      <c r="W81" s="287">
        <f t="shared" si="37"/>
        <v>80</v>
      </c>
      <c r="X81" s="36" t="b">
        <f t="shared" si="33"/>
        <v>1</v>
      </c>
      <c r="Y81" s="80"/>
      <c r="Z81" s="375">
        <v>12</v>
      </c>
      <c r="AA81" s="376">
        <f t="shared" si="34"/>
        <v>80</v>
      </c>
    </row>
    <row r="82" spans="1:27" s="81" customFormat="1" ht="22.5" hidden="1" customHeight="1" x14ac:dyDescent="0.2">
      <c r="A82" s="84" t="s">
        <v>102</v>
      </c>
      <c r="B82" s="185"/>
      <c r="C82" s="187" t="s">
        <v>464</v>
      </c>
      <c r="D82" s="186" t="s">
        <v>584</v>
      </c>
      <c r="E82" s="184">
        <v>0</v>
      </c>
      <c r="F82" s="52">
        <v>0</v>
      </c>
      <c r="G82" s="32">
        <v>0</v>
      </c>
      <c r="H82" s="32">
        <v>0</v>
      </c>
      <c r="I82" s="285"/>
      <c r="J82" s="347" t="str">
        <f t="shared" si="31"/>
        <v>n/a</v>
      </c>
      <c r="K82" s="298"/>
      <c r="L82" s="287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6" t="b">
        <f t="shared" si="33"/>
        <v>1</v>
      </c>
      <c r="Y82" s="80"/>
      <c r="Z82" s="375">
        <v>12</v>
      </c>
      <c r="AA82" s="376">
        <f t="shared" si="34"/>
        <v>0</v>
      </c>
    </row>
    <row r="83" spans="1:27" s="81" customFormat="1" ht="22.5" hidden="1" customHeight="1" x14ac:dyDescent="0.2">
      <c r="A83" s="84" t="s">
        <v>201</v>
      </c>
      <c r="B83" s="185"/>
      <c r="C83" s="187" t="s">
        <v>467</v>
      </c>
      <c r="D83" s="186" t="s">
        <v>584</v>
      </c>
      <c r="E83" s="184">
        <v>0</v>
      </c>
      <c r="F83" s="52">
        <v>0</v>
      </c>
      <c r="G83" s="32">
        <v>0</v>
      </c>
      <c r="H83" s="32">
        <v>0</v>
      </c>
      <c r="I83" s="285"/>
      <c r="J83" s="347" t="str">
        <f t="shared" si="31"/>
        <v>n/a</v>
      </c>
      <c r="K83" s="298"/>
      <c r="L83" s="287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6" t="b">
        <f t="shared" si="33"/>
        <v>1</v>
      </c>
      <c r="Y83" s="80"/>
      <c r="Z83" s="375">
        <v>12</v>
      </c>
      <c r="AA83" s="376">
        <f t="shared" si="34"/>
        <v>0</v>
      </c>
    </row>
    <row r="84" spans="1:27" s="81" customFormat="1" ht="22.5" customHeight="1" x14ac:dyDescent="0.2">
      <c r="A84" s="84" t="s">
        <v>202</v>
      </c>
      <c r="B84" s="185"/>
      <c r="C84" s="187" t="s">
        <v>346</v>
      </c>
      <c r="D84" s="186" t="s">
        <v>584</v>
      </c>
      <c r="E84" s="184">
        <v>0</v>
      </c>
      <c r="F84" s="52">
        <v>200</v>
      </c>
      <c r="G84" s="32">
        <v>200</v>
      </c>
      <c r="H84" s="32">
        <v>250</v>
      </c>
      <c r="I84" s="291" t="s">
        <v>813</v>
      </c>
      <c r="J84" s="347" t="str">
        <f t="shared" si="31"/>
        <v>n/a</v>
      </c>
      <c r="K84" s="298"/>
      <c r="L84" s="287"/>
      <c r="M84" s="30"/>
      <c r="N84" s="30">
        <v>50</v>
      </c>
      <c r="O84" s="30"/>
      <c r="P84" s="30">
        <v>50</v>
      </c>
      <c r="Q84" s="30"/>
      <c r="R84" s="30">
        <v>50</v>
      </c>
      <c r="S84" s="30"/>
      <c r="T84" s="30">
        <v>50</v>
      </c>
      <c r="U84" s="30"/>
      <c r="V84" s="30">
        <v>50</v>
      </c>
      <c r="W84" s="30"/>
      <c r="X84" s="36" t="b">
        <f t="shared" si="33"/>
        <v>1</v>
      </c>
      <c r="Y84" s="80"/>
      <c r="Z84" s="375">
        <v>12</v>
      </c>
      <c r="AA84" s="376">
        <f t="shared" si="34"/>
        <v>20.833333333333332</v>
      </c>
    </row>
    <row r="85" spans="1:27" s="81" customFormat="1" ht="22.5" customHeight="1" x14ac:dyDescent="0.2">
      <c r="A85" s="84" t="s">
        <v>155</v>
      </c>
      <c r="B85" s="185"/>
      <c r="C85" s="187" t="s">
        <v>347</v>
      </c>
      <c r="D85" s="186" t="s">
        <v>584</v>
      </c>
      <c r="E85" s="184">
        <v>0</v>
      </c>
      <c r="F85" s="52">
        <v>629.1</v>
      </c>
      <c r="G85" s="32">
        <v>0</v>
      </c>
      <c r="H85" s="32">
        <v>0</v>
      </c>
      <c r="I85" s="285" t="s">
        <v>803</v>
      </c>
      <c r="J85" s="347" t="str">
        <f t="shared" si="31"/>
        <v>n/a</v>
      </c>
      <c r="K85" s="298"/>
      <c r="L85" s="287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6" t="b">
        <f t="shared" si="33"/>
        <v>1</v>
      </c>
      <c r="Y85" s="80"/>
      <c r="Z85" s="375">
        <v>12</v>
      </c>
      <c r="AA85" s="376">
        <f t="shared" si="34"/>
        <v>0</v>
      </c>
    </row>
    <row r="86" spans="1:27" s="81" customFormat="1" ht="22.5" hidden="1" customHeight="1" x14ac:dyDescent="0.2">
      <c r="A86" s="84" t="s">
        <v>89</v>
      </c>
      <c r="B86" s="185"/>
      <c r="C86" s="187" t="s">
        <v>348</v>
      </c>
      <c r="D86" s="186" t="s">
        <v>584</v>
      </c>
      <c r="E86" s="184">
        <v>0</v>
      </c>
      <c r="F86" s="52">
        <v>0</v>
      </c>
      <c r="G86" s="32">
        <v>0</v>
      </c>
      <c r="H86" s="32">
        <v>0</v>
      </c>
      <c r="I86" s="285"/>
      <c r="J86" s="347" t="str">
        <f t="shared" si="31"/>
        <v>n/a</v>
      </c>
      <c r="K86" s="298"/>
      <c r="L86" s="287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6" t="b">
        <f t="shared" si="33"/>
        <v>1</v>
      </c>
      <c r="Y86" s="80"/>
      <c r="Z86" s="375">
        <v>12</v>
      </c>
      <c r="AA86" s="376">
        <f t="shared" si="34"/>
        <v>0</v>
      </c>
    </row>
    <row r="87" spans="1:27" s="81" customFormat="1" ht="22.5" hidden="1" customHeight="1" x14ac:dyDescent="0.2">
      <c r="A87" s="84" t="s">
        <v>103</v>
      </c>
      <c r="B87" s="185"/>
      <c r="C87" s="187" t="s">
        <v>349</v>
      </c>
      <c r="D87" s="186" t="s">
        <v>584</v>
      </c>
      <c r="E87" s="184">
        <v>0</v>
      </c>
      <c r="F87" s="52">
        <v>0</v>
      </c>
      <c r="G87" s="32">
        <v>0</v>
      </c>
      <c r="H87" s="32">
        <v>0</v>
      </c>
      <c r="I87" s="285"/>
      <c r="J87" s="347" t="str">
        <f t="shared" si="31"/>
        <v>n/a</v>
      </c>
      <c r="K87" s="298"/>
      <c r="L87" s="287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6" t="b">
        <f t="shared" si="33"/>
        <v>1</v>
      </c>
      <c r="Y87" s="80"/>
      <c r="Z87" s="375">
        <v>12</v>
      </c>
      <c r="AA87" s="376">
        <f t="shared" si="34"/>
        <v>0</v>
      </c>
    </row>
    <row r="88" spans="1:27" s="81" customFormat="1" ht="22.5" customHeight="1" x14ac:dyDescent="0.2">
      <c r="A88" s="88" t="s">
        <v>474</v>
      </c>
      <c r="B88" s="185"/>
      <c r="C88" s="183" t="s">
        <v>472</v>
      </c>
      <c r="D88" s="186" t="s">
        <v>584</v>
      </c>
      <c r="E88" s="52">
        <v>0</v>
      </c>
      <c r="F88" s="52">
        <v>6690</v>
      </c>
      <c r="G88" s="32">
        <v>9500</v>
      </c>
      <c r="H88" s="32">
        <v>10000</v>
      </c>
      <c r="I88" s="294" t="s">
        <v>814</v>
      </c>
      <c r="J88" s="347" t="str">
        <f t="shared" si="31"/>
        <v>n/a</v>
      </c>
      <c r="K88" s="298"/>
      <c r="L88" s="108">
        <f>$H$88/12</f>
        <v>833.33333333333337</v>
      </c>
      <c r="M88" s="108">
        <f t="shared" ref="M88:W88" si="38">$H$88/12</f>
        <v>833.33333333333337</v>
      </c>
      <c r="N88" s="108">
        <f t="shared" si="38"/>
        <v>833.33333333333337</v>
      </c>
      <c r="O88" s="108">
        <f t="shared" si="38"/>
        <v>833.33333333333337</v>
      </c>
      <c r="P88" s="108">
        <f t="shared" si="38"/>
        <v>833.33333333333337</v>
      </c>
      <c r="Q88" s="108">
        <f t="shared" si="38"/>
        <v>833.33333333333337</v>
      </c>
      <c r="R88" s="108">
        <f t="shared" si="38"/>
        <v>833.33333333333337</v>
      </c>
      <c r="S88" s="108">
        <f t="shared" si="38"/>
        <v>833.33333333333337</v>
      </c>
      <c r="T88" s="108">
        <f t="shared" si="38"/>
        <v>833.33333333333337</v>
      </c>
      <c r="U88" s="108">
        <f t="shared" si="38"/>
        <v>833.33333333333337</v>
      </c>
      <c r="V88" s="108">
        <f t="shared" si="38"/>
        <v>833.33333333333337</v>
      </c>
      <c r="W88" s="108">
        <f t="shared" si="38"/>
        <v>833.33333333333337</v>
      </c>
      <c r="X88" s="36" t="b">
        <f t="shared" si="33"/>
        <v>1</v>
      </c>
      <c r="Y88" s="80"/>
      <c r="Z88" s="375">
        <v>12</v>
      </c>
      <c r="AA88" s="376">
        <f t="shared" si="34"/>
        <v>833.33333333333337</v>
      </c>
    </row>
    <row r="89" spans="1:27" s="81" customFormat="1" ht="22.5" customHeight="1" x14ac:dyDescent="0.2">
      <c r="A89" s="88" t="s">
        <v>259</v>
      </c>
      <c r="B89" s="185"/>
      <c r="C89" s="183" t="s">
        <v>293</v>
      </c>
      <c r="D89" s="186" t="s">
        <v>584</v>
      </c>
      <c r="E89" s="52">
        <v>0</v>
      </c>
      <c r="F89" s="52">
        <v>-70</v>
      </c>
      <c r="G89" s="32">
        <v>0</v>
      </c>
      <c r="H89" s="32">
        <v>0</v>
      </c>
      <c r="I89" s="285" t="s">
        <v>803</v>
      </c>
      <c r="J89" s="347" t="str">
        <f t="shared" si="31"/>
        <v>n/a</v>
      </c>
      <c r="K89" s="298"/>
      <c r="L89" s="287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6" t="b">
        <f t="shared" si="33"/>
        <v>1</v>
      </c>
      <c r="Y89" s="80"/>
      <c r="Z89" s="375">
        <v>12</v>
      </c>
      <c r="AA89" s="376">
        <f t="shared" si="34"/>
        <v>0</v>
      </c>
    </row>
    <row r="90" spans="1:27" s="81" customFormat="1" ht="22.5" customHeight="1" x14ac:dyDescent="0.2">
      <c r="A90" s="79" t="s">
        <v>318</v>
      </c>
      <c r="B90" s="185"/>
      <c r="C90" s="183" t="s">
        <v>294</v>
      </c>
      <c r="D90" s="186" t="s">
        <v>584</v>
      </c>
      <c r="E90" s="52">
        <v>2800</v>
      </c>
      <c r="F90" s="52">
        <v>2800</v>
      </c>
      <c r="G90" s="32">
        <v>2800</v>
      </c>
      <c r="H90" s="32">
        <v>3000</v>
      </c>
      <c r="I90" s="285" t="s">
        <v>815</v>
      </c>
      <c r="J90" s="347">
        <f t="shared" si="31"/>
        <v>7.1428571428571425E-2</v>
      </c>
      <c r="K90" s="298"/>
      <c r="L90" s="287"/>
      <c r="M90" s="30"/>
      <c r="N90" s="30"/>
      <c r="O90" s="30">
        <v>3000</v>
      </c>
      <c r="P90" s="30"/>
      <c r="Q90" s="30"/>
      <c r="R90" s="30"/>
      <c r="S90" s="30"/>
      <c r="T90" s="30"/>
      <c r="U90" s="30"/>
      <c r="V90" s="30"/>
      <c r="W90" s="30"/>
      <c r="X90" s="36" t="b">
        <f t="shared" si="33"/>
        <v>1</v>
      </c>
      <c r="Y90" s="80"/>
      <c r="Z90" s="375">
        <v>12</v>
      </c>
      <c r="AA90" s="376">
        <f t="shared" si="34"/>
        <v>250</v>
      </c>
    </row>
    <row r="91" spans="1:27" s="81" customFormat="1" ht="22.5" customHeight="1" x14ac:dyDescent="0.2">
      <c r="A91" s="79" t="s">
        <v>90</v>
      </c>
      <c r="B91" s="185"/>
      <c r="C91" s="183" t="s">
        <v>284</v>
      </c>
      <c r="D91" s="186" t="s">
        <v>584</v>
      </c>
      <c r="E91" s="52">
        <v>0</v>
      </c>
      <c r="F91" s="52">
        <v>300.62</v>
      </c>
      <c r="G91" s="32">
        <v>300.62</v>
      </c>
      <c r="H91" s="32">
        <v>900</v>
      </c>
      <c r="I91" s="285" t="s">
        <v>816</v>
      </c>
      <c r="J91" s="347" t="str">
        <f t="shared" si="31"/>
        <v>n/a</v>
      </c>
      <c r="K91" s="298"/>
      <c r="L91" s="287">
        <f>$H$91/12</f>
        <v>75</v>
      </c>
      <c r="M91" s="287">
        <f t="shared" ref="M91:W91" si="39">$H$91/12</f>
        <v>75</v>
      </c>
      <c r="N91" s="287">
        <f t="shared" si="39"/>
        <v>75</v>
      </c>
      <c r="O91" s="287">
        <f t="shared" si="39"/>
        <v>75</v>
      </c>
      <c r="P91" s="287">
        <f t="shared" si="39"/>
        <v>75</v>
      </c>
      <c r="Q91" s="287">
        <f t="shared" si="39"/>
        <v>75</v>
      </c>
      <c r="R91" s="287">
        <f t="shared" si="39"/>
        <v>75</v>
      </c>
      <c r="S91" s="287">
        <f t="shared" si="39"/>
        <v>75</v>
      </c>
      <c r="T91" s="287">
        <f t="shared" si="39"/>
        <v>75</v>
      </c>
      <c r="U91" s="287">
        <f t="shared" si="39"/>
        <v>75</v>
      </c>
      <c r="V91" s="287">
        <f t="shared" si="39"/>
        <v>75</v>
      </c>
      <c r="W91" s="287">
        <f t="shared" si="39"/>
        <v>75</v>
      </c>
      <c r="X91" s="36" t="b">
        <f t="shared" si="33"/>
        <v>1</v>
      </c>
      <c r="Y91" s="80"/>
      <c r="Z91" s="375">
        <v>12</v>
      </c>
      <c r="AA91" s="376">
        <f t="shared" si="34"/>
        <v>75</v>
      </c>
    </row>
    <row r="92" spans="1:27" s="81" customFormat="1" ht="22.5" hidden="1" customHeight="1" x14ac:dyDescent="0.2">
      <c r="A92" s="88" t="s">
        <v>181</v>
      </c>
      <c r="B92" s="185"/>
      <c r="C92" s="183" t="s">
        <v>350</v>
      </c>
      <c r="D92" s="186" t="s">
        <v>584</v>
      </c>
      <c r="E92" s="52">
        <v>0</v>
      </c>
      <c r="F92" s="52">
        <v>0</v>
      </c>
      <c r="G92" s="32">
        <v>0</v>
      </c>
      <c r="H92" s="32">
        <v>0</v>
      </c>
      <c r="I92" s="285"/>
      <c r="J92" s="347" t="str">
        <f t="shared" si="31"/>
        <v>n/a</v>
      </c>
      <c r="K92" s="298"/>
      <c r="L92" s="287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6" t="b">
        <f t="shared" si="33"/>
        <v>1</v>
      </c>
      <c r="Y92" s="80"/>
      <c r="Z92" s="375">
        <v>12</v>
      </c>
      <c r="AA92" s="376">
        <f t="shared" si="34"/>
        <v>0</v>
      </c>
    </row>
    <row r="93" spans="1:27" s="81" customFormat="1" ht="22.5" hidden="1" customHeight="1" x14ac:dyDescent="0.2">
      <c r="A93" s="88" t="s">
        <v>272</v>
      </c>
      <c r="B93" s="185"/>
      <c r="C93" s="183" t="s">
        <v>295</v>
      </c>
      <c r="D93" s="186" t="s">
        <v>584</v>
      </c>
      <c r="E93" s="52">
        <v>0</v>
      </c>
      <c r="F93" s="52">
        <v>0</v>
      </c>
      <c r="G93" s="32">
        <v>0</v>
      </c>
      <c r="H93" s="32">
        <v>0</v>
      </c>
      <c r="I93" s="285"/>
      <c r="J93" s="347" t="str">
        <f t="shared" si="31"/>
        <v>n/a</v>
      </c>
      <c r="K93" s="298"/>
      <c r="L93" s="287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6" t="b">
        <f t="shared" si="33"/>
        <v>1</v>
      </c>
      <c r="Y93" s="80"/>
      <c r="Z93" s="375">
        <v>12</v>
      </c>
      <c r="AA93" s="376">
        <f t="shared" si="34"/>
        <v>0</v>
      </c>
    </row>
    <row r="94" spans="1:27" s="81" customFormat="1" ht="22.5" customHeight="1" x14ac:dyDescent="0.2">
      <c r="A94" s="88" t="s">
        <v>292</v>
      </c>
      <c r="B94" s="185"/>
      <c r="C94" s="183" t="s">
        <v>473</v>
      </c>
      <c r="D94" s="186" t="s">
        <v>584</v>
      </c>
      <c r="E94" s="52">
        <v>2000</v>
      </c>
      <c r="F94" s="52">
        <v>592.15</v>
      </c>
      <c r="G94" s="32">
        <v>1050</v>
      </c>
      <c r="H94" s="32">
        <v>1200</v>
      </c>
      <c r="I94" s="294" t="s">
        <v>817</v>
      </c>
      <c r="J94" s="347">
        <f t="shared" si="31"/>
        <v>-0.4</v>
      </c>
      <c r="K94" s="298"/>
      <c r="L94" s="287"/>
      <c r="M94" s="30"/>
      <c r="N94" s="30">
        <v>400</v>
      </c>
      <c r="O94" s="30"/>
      <c r="P94" s="30">
        <v>400</v>
      </c>
      <c r="Q94" s="30"/>
      <c r="R94" s="30">
        <v>400</v>
      </c>
      <c r="S94" s="30"/>
      <c r="T94" s="30"/>
      <c r="U94" s="30"/>
      <c r="V94" s="30"/>
      <c r="W94" s="30"/>
      <c r="X94" s="36" t="b">
        <f t="shared" si="33"/>
        <v>1</v>
      </c>
      <c r="Y94" s="80"/>
      <c r="Z94" s="375">
        <v>12</v>
      </c>
      <c r="AA94" s="376">
        <f t="shared" si="34"/>
        <v>100</v>
      </c>
    </row>
    <row r="95" spans="1:27" s="81" customFormat="1" ht="22.5" hidden="1" customHeight="1" x14ac:dyDescent="0.2">
      <c r="A95" s="88" t="s">
        <v>275</v>
      </c>
      <c r="B95" s="185"/>
      <c r="C95" s="183" t="s">
        <v>591</v>
      </c>
      <c r="D95" s="186" t="s">
        <v>584</v>
      </c>
      <c r="E95" s="52">
        <v>0</v>
      </c>
      <c r="F95" s="52">
        <v>0</v>
      </c>
      <c r="G95" s="32">
        <v>0</v>
      </c>
      <c r="H95" s="32">
        <v>0</v>
      </c>
      <c r="I95" s="285"/>
      <c r="J95" s="347" t="str">
        <f t="shared" si="31"/>
        <v>n/a</v>
      </c>
      <c r="K95" s="298"/>
      <c r="L95" s="287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6" t="b">
        <f t="shared" si="33"/>
        <v>1</v>
      </c>
      <c r="Y95" s="80"/>
      <c r="Z95" s="375">
        <v>12</v>
      </c>
      <c r="AA95" s="376">
        <f t="shared" si="34"/>
        <v>0</v>
      </c>
    </row>
    <row r="96" spans="1:27" s="81" customFormat="1" ht="22.5" customHeight="1" x14ac:dyDescent="0.2">
      <c r="A96" s="88" t="s">
        <v>577</v>
      </c>
      <c r="B96" s="185"/>
      <c r="C96" s="183" t="s">
        <v>578</v>
      </c>
      <c r="D96" s="186" t="s">
        <v>584</v>
      </c>
      <c r="E96" s="52">
        <v>0</v>
      </c>
      <c r="F96" s="52">
        <v>735</v>
      </c>
      <c r="G96" s="32">
        <v>1600</v>
      </c>
      <c r="H96" s="32">
        <v>1600</v>
      </c>
      <c r="I96" s="294" t="s">
        <v>818</v>
      </c>
      <c r="J96" s="347" t="str">
        <f t="shared" si="31"/>
        <v>n/a</v>
      </c>
      <c r="K96" s="298"/>
      <c r="L96" s="287">
        <f>$H$96/12</f>
        <v>133.33333333333334</v>
      </c>
      <c r="M96" s="287">
        <f t="shared" ref="M96:W96" si="40">$H$96/12</f>
        <v>133.33333333333334</v>
      </c>
      <c r="N96" s="287">
        <f t="shared" si="40"/>
        <v>133.33333333333334</v>
      </c>
      <c r="O96" s="287">
        <f t="shared" si="40"/>
        <v>133.33333333333334</v>
      </c>
      <c r="P96" s="287">
        <f t="shared" si="40"/>
        <v>133.33333333333334</v>
      </c>
      <c r="Q96" s="287">
        <f t="shared" si="40"/>
        <v>133.33333333333334</v>
      </c>
      <c r="R96" s="287">
        <f t="shared" si="40"/>
        <v>133.33333333333334</v>
      </c>
      <c r="S96" s="287">
        <f t="shared" si="40"/>
        <v>133.33333333333334</v>
      </c>
      <c r="T96" s="287">
        <f t="shared" si="40"/>
        <v>133.33333333333334</v>
      </c>
      <c r="U96" s="287">
        <f t="shared" si="40"/>
        <v>133.33333333333334</v>
      </c>
      <c r="V96" s="287">
        <f t="shared" si="40"/>
        <v>133.33333333333334</v>
      </c>
      <c r="W96" s="287">
        <f t="shared" si="40"/>
        <v>133.33333333333334</v>
      </c>
      <c r="X96" s="36" t="b">
        <f t="shared" si="33"/>
        <v>1</v>
      </c>
      <c r="Y96" s="80"/>
      <c r="Z96" s="375">
        <v>12</v>
      </c>
      <c r="AA96" s="376">
        <f t="shared" si="34"/>
        <v>133.33333333333334</v>
      </c>
    </row>
    <row r="97" spans="1:27" s="81" customFormat="1" ht="22.5" customHeight="1" x14ac:dyDescent="0.2">
      <c r="A97" s="88" t="s">
        <v>575</v>
      </c>
      <c r="B97" s="185"/>
      <c r="C97" s="183" t="s">
        <v>576</v>
      </c>
      <c r="D97" s="186" t="s">
        <v>584</v>
      </c>
      <c r="E97" s="52">
        <v>0</v>
      </c>
      <c r="F97" s="52">
        <v>-1746.97</v>
      </c>
      <c r="G97" s="32">
        <v>-2231</v>
      </c>
      <c r="H97" s="32">
        <v>-2800</v>
      </c>
      <c r="I97" s="294" t="s">
        <v>819</v>
      </c>
      <c r="J97" s="347" t="str">
        <f t="shared" si="31"/>
        <v>n/a</v>
      </c>
      <c r="K97" s="298"/>
      <c r="L97" s="287">
        <f>$H$97/12</f>
        <v>-233.33333333333334</v>
      </c>
      <c r="M97" s="287">
        <f t="shared" ref="M97:W97" si="41">$H$97/12</f>
        <v>-233.33333333333334</v>
      </c>
      <c r="N97" s="287">
        <f t="shared" si="41"/>
        <v>-233.33333333333334</v>
      </c>
      <c r="O97" s="287">
        <f t="shared" si="41"/>
        <v>-233.33333333333334</v>
      </c>
      <c r="P97" s="287">
        <f t="shared" si="41"/>
        <v>-233.33333333333334</v>
      </c>
      <c r="Q97" s="287">
        <f t="shared" si="41"/>
        <v>-233.33333333333334</v>
      </c>
      <c r="R97" s="287">
        <f t="shared" si="41"/>
        <v>-233.33333333333334</v>
      </c>
      <c r="S97" s="287">
        <f t="shared" si="41"/>
        <v>-233.33333333333334</v>
      </c>
      <c r="T97" s="287">
        <f t="shared" si="41"/>
        <v>-233.33333333333334</v>
      </c>
      <c r="U97" s="287">
        <f t="shared" si="41"/>
        <v>-233.33333333333334</v>
      </c>
      <c r="V97" s="287">
        <f t="shared" si="41"/>
        <v>-233.33333333333334</v>
      </c>
      <c r="W97" s="287">
        <f t="shared" si="41"/>
        <v>-233.33333333333334</v>
      </c>
      <c r="X97" s="36" t="b">
        <f t="shared" si="33"/>
        <v>1</v>
      </c>
      <c r="Y97" s="80"/>
      <c r="Z97" s="375">
        <v>12</v>
      </c>
      <c r="AA97" s="376">
        <f t="shared" si="34"/>
        <v>-233.33333333333334</v>
      </c>
    </row>
    <row r="98" spans="1:27" s="81" customFormat="1" ht="22.5" customHeight="1" x14ac:dyDescent="0.2">
      <c r="A98" s="88" t="s">
        <v>273</v>
      </c>
      <c r="B98" s="185"/>
      <c r="C98" s="183" t="s">
        <v>285</v>
      </c>
      <c r="D98" s="186" t="s">
        <v>584</v>
      </c>
      <c r="E98" s="52">
        <v>3500</v>
      </c>
      <c r="F98" s="52">
        <v>0</v>
      </c>
      <c r="G98" s="32">
        <v>1700</v>
      </c>
      <c r="H98" s="32">
        <v>1700</v>
      </c>
      <c r="I98" s="291" t="s">
        <v>820</v>
      </c>
      <c r="J98" s="347">
        <f t="shared" si="31"/>
        <v>-0.51428571428571423</v>
      </c>
      <c r="K98" s="298"/>
      <c r="L98" s="287"/>
      <c r="M98" s="30"/>
      <c r="N98" s="30"/>
      <c r="O98" s="30"/>
      <c r="P98" s="30">
        <v>1700</v>
      </c>
      <c r="Q98" s="30"/>
      <c r="R98" s="30"/>
      <c r="S98" s="30"/>
      <c r="T98" s="30"/>
      <c r="U98" s="30"/>
      <c r="V98" s="30"/>
      <c r="W98" s="30"/>
      <c r="X98" s="36" t="b">
        <f t="shared" si="33"/>
        <v>1</v>
      </c>
      <c r="Y98" s="80"/>
      <c r="Z98" s="375">
        <v>12</v>
      </c>
      <c r="AA98" s="376">
        <f t="shared" si="34"/>
        <v>141.66666666666666</v>
      </c>
    </row>
    <row r="99" spans="1:27" s="81" customFormat="1" ht="22.5" hidden="1" customHeight="1" x14ac:dyDescent="0.2">
      <c r="A99" s="88" t="s">
        <v>182</v>
      </c>
      <c r="B99" s="185"/>
      <c r="C99" s="183" t="s">
        <v>351</v>
      </c>
      <c r="D99" s="186" t="s">
        <v>584</v>
      </c>
      <c r="E99" s="52">
        <v>0</v>
      </c>
      <c r="F99" s="52">
        <v>0</v>
      </c>
      <c r="G99" s="32">
        <v>0</v>
      </c>
      <c r="H99" s="32">
        <v>0</v>
      </c>
      <c r="I99" s="285"/>
      <c r="J99" s="347" t="str">
        <f t="shared" si="31"/>
        <v>n/a</v>
      </c>
      <c r="K99" s="298"/>
      <c r="L99" s="287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6" t="b">
        <f t="shared" si="33"/>
        <v>1</v>
      </c>
      <c r="Y99" s="80"/>
      <c r="Z99" s="375">
        <v>12</v>
      </c>
      <c r="AA99" s="376">
        <f t="shared" si="34"/>
        <v>0</v>
      </c>
    </row>
    <row r="100" spans="1:27" s="81" customFormat="1" ht="22.5" hidden="1" customHeight="1" x14ac:dyDescent="0.2">
      <c r="A100" s="88" t="s">
        <v>203</v>
      </c>
      <c r="B100" s="185"/>
      <c r="C100" s="183" t="s">
        <v>352</v>
      </c>
      <c r="D100" s="186" t="s">
        <v>584</v>
      </c>
      <c r="E100" s="52">
        <v>0</v>
      </c>
      <c r="F100" s="52">
        <v>0</v>
      </c>
      <c r="G100" s="32">
        <v>0</v>
      </c>
      <c r="H100" s="32">
        <v>0</v>
      </c>
      <c r="I100" s="285"/>
      <c r="J100" s="347" t="str">
        <f t="shared" si="31"/>
        <v>n/a</v>
      </c>
      <c r="K100" s="298"/>
      <c r="L100" s="287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6" t="b">
        <f t="shared" si="33"/>
        <v>1</v>
      </c>
      <c r="Y100" s="80"/>
      <c r="Z100" s="375">
        <v>12</v>
      </c>
      <c r="AA100" s="376">
        <f t="shared" si="34"/>
        <v>0</v>
      </c>
    </row>
    <row r="101" spans="1:27" s="81" customFormat="1" ht="22.5" hidden="1" customHeight="1" x14ac:dyDescent="0.2">
      <c r="A101" s="88" t="s">
        <v>188</v>
      </c>
      <c r="B101" s="185"/>
      <c r="C101" s="183" t="s">
        <v>353</v>
      </c>
      <c r="D101" s="186" t="s">
        <v>584</v>
      </c>
      <c r="E101" s="52">
        <v>0</v>
      </c>
      <c r="F101" s="52">
        <v>0</v>
      </c>
      <c r="G101" s="32">
        <v>0</v>
      </c>
      <c r="H101" s="32">
        <v>0</v>
      </c>
      <c r="I101" s="292"/>
      <c r="J101" s="347" t="str">
        <f t="shared" si="31"/>
        <v>n/a</v>
      </c>
      <c r="K101" s="298"/>
      <c r="L101" s="287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6" t="b">
        <f t="shared" si="33"/>
        <v>1</v>
      </c>
      <c r="Y101" s="80"/>
      <c r="Z101" s="375">
        <v>12</v>
      </c>
      <c r="AA101" s="376">
        <f t="shared" si="34"/>
        <v>0</v>
      </c>
    </row>
    <row r="102" spans="1:27" s="81" customFormat="1" ht="22.5" hidden="1" customHeight="1" x14ac:dyDescent="0.2">
      <c r="A102" s="88" t="s">
        <v>189</v>
      </c>
      <c r="B102" s="185"/>
      <c r="C102" s="183" t="s">
        <v>354</v>
      </c>
      <c r="D102" s="186" t="s">
        <v>584</v>
      </c>
      <c r="E102" s="52">
        <v>0</v>
      </c>
      <c r="F102" s="52">
        <v>0</v>
      </c>
      <c r="G102" s="32">
        <v>0</v>
      </c>
      <c r="H102" s="32">
        <v>0</v>
      </c>
      <c r="I102" s="291"/>
      <c r="J102" s="347" t="str">
        <f t="shared" si="31"/>
        <v>n/a</v>
      </c>
      <c r="K102" s="298"/>
      <c r="L102" s="287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6" t="b">
        <f t="shared" si="33"/>
        <v>1</v>
      </c>
      <c r="Y102" s="80"/>
      <c r="Z102" s="375">
        <v>12</v>
      </c>
      <c r="AA102" s="376">
        <f t="shared" si="34"/>
        <v>0</v>
      </c>
    </row>
    <row r="103" spans="1:27" s="81" customFormat="1" ht="22.5" customHeight="1" x14ac:dyDescent="0.2">
      <c r="A103" s="88" t="s">
        <v>104</v>
      </c>
      <c r="B103" s="185"/>
      <c r="C103" s="183" t="s">
        <v>355</v>
      </c>
      <c r="D103" s="186" t="s">
        <v>584</v>
      </c>
      <c r="E103" s="52">
        <v>2200</v>
      </c>
      <c r="F103" s="52">
        <v>179.77</v>
      </c>
      <c r="G103" s="32">
        <v>179.77</v>
      </c>
      <c r="H103" s="32">
        <v>0</v>
      </c>
      <c r="I103" s="294" t="s">
        <v>803</v>
      </c>
      <c r="J103" s="347">
        <f t="shared" si="31"/>
        <v>-1</v>
      </c>
      <c r="K103" s="298"/>
      <c r="L103" s="287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6" t="b">
        <f t="shared" si="33"/>
        <v>1</v>
      </c>
      <c r="Y103" s="80"/>
      <c r="Z103" s="375">
        <v>12</v>
      </c>
      <c r="AA103" s="376">
        <f t="shared" si="34"/>
        <v>0</v>
      </c>
    </row>
    <row r="104" spans="1:27" s="37" customFormat="1" ht="22.5" customHeight="1" x14ac:dyDescent="0.2">
      <c r="A104" s="257"/>
      <c r="B104" s="259" t="s">
        <v>34</v>
      </c>
      <c r="C104" s="257"/>
      <c r="D104" s="257"/>
      <c r="E104" s="252">
        <f>SUM(E77:E103)</f>
        <v>53952</v>
      </c>
      <c r="F104" s="252">
        <f>SUM(F77:F103)</f>
        <v>40500.67</v>
      </c>
      <c r="G104" s="252">
        <f>SUM(G77:G103)</f>
        <v>64240.39</v>
      </c>
      <c r="H104" s="252">
        <f>SUM(H77:H103)</f>
        <v>65040</v>
      </c>
      <c r="I104" s="253"/>
      <c r="J104" s="349"/>
      <c r="K104" s="359"/>
      <c r="L104" s="354">
        <f>SUM(L77:L103)</f>
        <v>4907.4999999999991</v>
      </c>
      <c r="M104" s="252">
        <f t="shared" ref="M104:W104" si="42">SUM(M77:M103)</f>
        <v>4907.4999999999991</v>
      </c>
      <c r="N104" s="252">
        <f t="shared" si="42"/>
        <v>5357.4999999999991</v>
      </c>
      <c r="O104" s="252">
        <f t="shared" si="42"/>
        <v>7907.4999999999991</v>
      </c>
      <c r="P104" s="252">
        <f t="shared" si="42"/>
        <v>7057.4999999999991</v>
      </c>
      <c r="Q104" s="252">
        <f t="shared" si="42"/>
        <v>4907.4999999999991</v>
      </c>
      <c r="R104" s="252">
        <f t="shared" si="42"/>
        <v>5357.4999999999991</v>
      </c>
      <c r="S104" s="252">
        <f t="shared" si="42"/>
        <v>4907.4999999999991</v>
      </c>
      <c r="T104" s="252">
        <f t="shared" si="42"/>
        <v>4957.4999999999991</v>
      </c>
      <c r="U104" s="252">
        <f t="shared" si="42"/>
        <v>4907.4999999999991</v>
      </c>
      <c r="V104" s="252">
        <f t="shared" si="42"/>
        <v>4957.4999999999991</v>
      </c>
      <c r="W104" s="252">
        <f t="shared" si="42"/>
        <v>4907.4999999999991</v>
      </c>
      <c r="X104" s="36" t="b">
        <f t="shared" si="33"/>
        <v>1</v>
      </c>
      <c r="Y104" s="36"/>
      <c r="Z104" s="377"/>
      <c r="AA104" s="378"/>
    </row>
    <row r="105" spans="1:27" s="38" customFormat="1" ht="18.75" hidden="1" customHeight="1" x14ac:dyDescent="0.2">
      <c r="B105" s="39" t="s">
        <v>487</v>
      </c>
      <c r="C105" s="40"/>
      <c r="D105" s="40"/>
      <c r="E105" s="41"/>
      <c r="F105" s="338"/>
      <c r="G105" s="41"/>
      <c r="H105" s="41"/>
      <c r="I105" s="41"/>
      <c r="J105" s="288"/>
      <c r="K105" s="364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3"/>
      <c r="Z105" s="373"/>
      <c r="AA105" s="374"/>
    </row>
    <row r="106" spans="1:27" s="81" customFormat="1" ht="22.5" hidden="1" customHeight="1" x14ac:dyDescent="0.2">
      <c r="A106" s="88" t="s">
        <v>105</v>
      </c>
      <c r="B106" s="185"/>
      <c r="C106" s="183" t="s">
        <v>356</v>
      </c>
      <c r="D106" s="186" t="s">
        <v>584</v>
      </c>
      <c r="E106" s="52">
        <f t="shared" ref="E106:E113" si="43">IF(ISNA(VLOOKUP(C106,BUDGET2014,3,FALSE)),0,VLOOKUP(C106,BUDGET2014,3,FALSE))</f>
        <v>0</v>
      </c>
      <c r="F106" s="52">
        <f t="shared" ref="F106:F113" si="44">IF(ISNA(VLOOKUP(A106,INCOMEYTD2014,2,FALSE)),0,VLOOKUP(A106,INCOMEYTD2014,2,FALSE))</f>
        <v>0</v>
      </c>
      <c r="G106" s="32">
        <v>0</v>
      </c>
      <c r="H106" s="32">
        <v>0</v>
      </c>
      <c r="I106" s="285"/>
      <c r="J106" s="347" t="str">
        <f t="shared" ref="J106:J113" si="45">IF(E106&lt;&gt;0,(H106-E106)/E106,"n/a")</f>
        <v>n/a</v>
      </c>
      <c r="K106" s="298"/>
      <c r="L106" s="108">
        <f>$H$106/12</f>
        <v>0</v>
      </c>
      <c r="M106" s="108">
        <f t="shared" ref="M106:W106" si="46">$H$106/12</f>
        <v>0</v>
      </c>
      <c r="N106" s="108">
        <f t="shared" si="46"/>
        <v>0</v>
      </c>
      <c r="O106" s="108">
        <f t="shared" si="46"/>
        <v>0</v>
      </c>
      <c r="P106" s="108">
        <f t="shared" si="46"/>
        <v>0</v>
      </c>
      <c r="Q106" s="108">
        <f t="shared" si="46"/>
        <v>0</v>
      </c>
      <c r="R106" s="108">
        <f t="shared" si="46"/>
        <v>0</v>
      </c>
      <c r="S106" s="108">
        <f t="shared" si="46"/>
        <v>0</v>
      </c>
      <c r="T106" s="108">
        <f t="shared" si="46"/>
        <v>0</v>
      </c>
      <c r="U106" s="108">
        <f t="shared" si="46"/>
        <v>0</v>
      </c>
      <c r="V106" s="108">
        <f t="shared" si="46"/>
        <v>0</v>
      </c>
      <c r="W106" s="108">
        <f t="shared" si="46"/>
        <v>0</v>
      </c>
      <c r="X106" s="36" t="b">
        <f t="shared" ref="X106:X114" si="47">SUM(L106:W106)=H106</f>
        <v>1</v>
      </c>
      <c r="Y106" s="80"/>
      <c r="Z106" s="375">
        <v>12</v>
      </c>
      <c r="AA106" s="376">
        <f t="shared" ref="AA106:AA113" si="48">H106/Z106</f>
        <v>0</v>
      </c>
    </row>
    <row r="107" spans="1:27" s="81" customFormat="1" ht="22.5" hidden="1" customHeight="1" x14ac:dyDescent="0.2">
      <c r="A107" s="88" t="s">
        <v>106</v>
      </c>
      <c r="B107" s="185"/>
      <c r="C107" s="183" t="s">
        <v>357</v>
      </c>
      <c r="D107" s="186" t="s">
        <v>584</v>
      </c>
      <c r="E107" s="52">
        <f t="shared" si="43"/>
        <v>0</v>
      </c>
      <c r="F107" s="52">
        <f t="shared" si="44"/>
        <v>0</v>
      </c>
      <c r="G107" s="32">
        <v>0</v>
      </c>
      <c r="H107" s="32">
        <v>0</v>
      </c>
      <c r="I107" s="285"/>
      <c r="J107" s="347" t="str">
        <f t="shared" si="45"/>
        <v>n/a</v>
      </c>
      <c r="K107" s="298"/>
      <c r="L107" s="108">
        <f>$H$107/12</f>
        <v>0</v>
      </c>
      <c r="M107" s="108">
        <f t="shared" ref="M107:W107" si="49">$H$107/12</f>
        <v>0</v>
      </c>
      <c r="N107" s="108">
        <f t="shared" si="49"/>
        <v>0</v>
      </c>
      <c r="O107" s="108">
        <f t="shared" si="49"/>
        <v>0</v>
      </c>
      <c r="P107" s="108">
        <f t="shared" si="49"/>
        <v>0</v>
      </c>
      <c r="Q107" s="108">
        <f t="shared" si="49"/>
        <v>0</v>
      </c>
      <c r="R107" s="108">
        <f t="shared" si="49"/>
        <v>0</v>
      </c>
      <c r="S107" s="108">
        <f t="shared" si="49"/>
        <v>0</v>
      </c>
      <c r="T107" s="108">
        <f t="shared" si="49"/>
        <v>0</v>
      </c>
      <c r="U107" s="108">
        <f t="shared" si="49"/>
        <v>0</v>
      </c>
      <c r="V107" s="108">
        <f t="shared" si="49"/>
        <v>0</v>
      </c>
      <c r="W107" s="108">
        <f t="shared" si="49"/>
        <v>0</v>
      </c>
      <c r="X107" s="36" t="b">
        <f t="shared" si="47"/>
        <v>1</v>
      </c>
      <c r="Y107" s="80"/>
      <c r="Z107" s="375">
        <v>12</v>
      </c>
      <c r="AA107" s="376">
        <f t="shared" si="48"/>
        <v>0</v>
      </c>
    </row>
    <row r="108" spans="1:27" s="81" customFormat="1" ht="22.5" hidden="1" customHeight="1" x14ac:dyDescent="0.2">
      <c r="A108" s="88" t="s">
        <v>107</v>
      </c>
      <c r="B108" s="185"/>
      <c r="C108" s="183" t="s">
        <v>358</v>
      </c>
      <c r="D108" s="186" t="s">
        <v>584</v>
      </c>
      <c r="E108" s="52">
        <f t="shared" si="43"/>
        <v>0</v>
      </c>
      <c r="F108" s="52">
        <f t="shared" si="44"/>
        <v>0</v>
      </c>
      <c r="G108" s="32">
        <v>0</v>
      </c>
      <c r="H108" s="32">
        <v>0</v>
      </c>
      <c r="I108" s="285"/>
      <c r="J108" s="347" t="str">
        <f t="shared" si="45"/>
        <v>n/a</v>
      </c>
      <c r="K108" s="298"/>
      <c r="L108" s="108">
        <f>$H$108/12</f>
        <v>0</v>
      </c>
      <c r="M108" s="108">
        <f t="shared" ref="M108:W108" si="50">$H$108/12</f>
        <v>0</v>
      </c>
      <c r="N108" s="108">
        <f t="shared" si="50"/>
        <v>0</v>
      </c>
      <c r="O108" s="108">
        <f t="shared" si="50"/>
        <v>0</v>
      </c>
      <c r="P108" s="108">
        <f t="shared" si="50"/>
        <v>0</v>
      </c>
      <c r="Q108" s="108">
        <f t="shared" si="50"/>
        <v>0</v>
      </c>
      <c r="R108" s="108">
        <f t="shared" si="50"/>
        <v>0</v>
      </c>
      <c r="S108" s="108">
        <f t="shared" si="50"/>
        <v>0</v>
      </c>
      <c r="T108" s="108">
        <f t="shared" si="50"/>
        <v>0</v>
      </c>
      <c r="U108" s="108">
        <f t="shared" si="50"/>
        <v>0</v>
      </c>
      <c r="V108" s="108">
        <f t="shared" si="50"/>
        <v>0</v>
      </c>
      <c r="W108" s="108">
        <f t="shared" si="50"/>
        <v>0</v>
      </c>
      <c r="X108" s="36" t="b">
        <f t="shared" si="47"/>
        <v>1</v>
      </c>
      <c r="Y108" s="80"/>
      <c r="Z108" s="375">
        <v>12</v>
      </c>
      <c r="AA108" s="376">
        <f t="shared" si="48"/>
        <v>0</v>
      </c>
    </row>
    <row r="109" spans="1:27" s="81" customFormat="1" ht="22.5" hidden="1" customHeight="1" x14ac:dyDescent="0.2">
      <c r="A109" s="88" t="s">
        <v>108</v>
      </c>
      <c r="B109" s="185"/>
      <c r="C109" s="183" t="s">
        <v>359</v>
      </c>
      <c r="D109" s="186" t="s">
        <v>584</v>
      </c>
      <c r="E109" s="52">
        <f t="shared" si="43"/>
        <v>0</v>
      </c>
      <c r="F109" s="52">
        <f t="shared" si="44"/>
        <v>0</v>
      </c>
      <c r="G109" s="32">
        <v>0</v>
      </c>
      <c r="H109" s="32">
        <v>0</v>
      </c>
      <c r="I109" s="285"/>
      <c r="J109" s="347" t="str">
        <f t="shared" si="45"/>
        <v>n/a</v>
      </c>
      <c r="K109" s="298"/>
      <c r="L109" s="108">
        <f>$H$109/12</f>
        <v>0</v>
      </c>
      <c r="M109" s="108">
        <f t="shared" ref="M109:W109" si="51">$H$109/12</f>
        <v>0</v>
      </c>
      <c r="N109" s="108">
        <f t="shared" si="51"/>
        <v>0</v>
      </c>
      <c r="O109" s="108">
        <f t="shared" si="51"/>
        <v>0</v>
      </c>
      <c r="P109" s="108">
        <f t="shared" si="51"/>
        <v>0</v>
      </c>
      <c r="Q109" s="108">
        <f t="shared" si="51"/>
        <v>0</v>
      </c>
      <c r="R109" s="108">
        <f t="shared" si="51"/>
        <v>0</v>
      </c>
      <c r="S109" s="108">
        <f t="shared" si="51"/>
        <v>0</v>
      </c>
      <c r="T109" s="108">
        <f t="shared" si="51"/>
        <v>0</v>
      </c>
      <c r="U109" s="108">
        <f t="shared" si="51"/>
        <v>0</v>
      </c>
      <c r="V109" s="108">
        <f t="shared" si="51"/>
        <v>0</v>
      </c>
      <c r="W109" s="108">
        <f t="shared" si="51"/>
        <v>0</v>
      </c>
      <c r="X109" s="36" t="b">
        <f t="shared" si="47"/>
        <v>1</v>
      </c>
      <c r="Y109" s="80"/>
      <c r="Z109" s="375">
        <v>12</v>
      </c>
      <c r="AA109" s="376">
        <f t="shared" si="48"/>
        <v>0</v>
      </c>
    </row>
    <row r="110" spans="1:27" s="81" customFormat="1" ht="22.5" hidden="1" customHeight="1" x14ac:dyDescent="0.2">
      <c r="A110" s="88" t="s">
        <v>109</v>
      </c>
      <c r="B110" s="185"/>
      <c r="C110" s="183" t="s">
        <v>360</v>
      </c>
      <c r="D110" s="186" t="s">
        <v>584</v>
      </c>
      <c r="E110" s="52">
        <f t="shared" si="43"/>
        <v>0</v>
      </c>
      <c r="F110" s="52">
        <f t="shared" si="44"/>
        <v>0</v>
      </c>
      <c r="G110" s="32">
        <v>0</v>
      </c>
      <c r="H110" s="32">
        <v>0</v>
      </c>
      <c r="I110" s="285"/>
      <c r="J110" s="347" t="str">
        <f t="shared" si="45"/>
        <v>n/a</v>
      </c>
      <c r="K110" s="298"/>
      <c r="L110" s="108">
        <f>$H$110/12</f>
        <v>0</v>
      </c>
      <c r="M110" s="108">
        <f t="shared" ref="M110:W110" si="52">$H$110/12</f>
        <v>0</v>
      </c>
      <c r="N110" s="108">
        <f t="shared" si="52"/>
        <v>0</v>
      </c>
      <c r="O110" s="108">
        <f t="shared" si="52"/>
        <v>0</v>
      </c>
      <c r="P110" s="108">
        <f t="shared" si="52"/>
        <v>0</v>
      </c>
      <c r="Q110" s="108">
        <f t="shared" si="52"/>
        <v>0</v>
      </c>
      <c r="R110" s="108">
        <f t="shared" si="52"/>
        <v>0</v>
      </c>
      <c r="S110" s="108">
        <f t="shared" si="52"/>
        <v>0</v>
      </c>
      <c r="T110" s="108">
        <f t="shared" si="52"/>
        <v>0</v>
      </c>
      <c r="U110" s="108">
        <f t="shared" si="52"/>
        <v>0</v>
      </c>
      <c r="V110" s="108">
        <f t="shared" si="52"/>
        <v>0</v>
      </c>
      <c r="W110" s="108">
        <f t="shared" si="52"/>
        <v>0</v>
      </c>
      <c r="X110" s="36" t="b">
        <f t="shared" si="47"/>
        <v>1</v>
      </c>
      <c r="Y110" s="80"/>
      <c r="Z110" s="375">
        <v>12</v>
      </c>
      <c r="AA110" s="376">
        <f t="shared" si="48"/>
        <v>0</v>
      </c>
    </row>
    <row r="111" spans="1:27" s="81" customFormat="1" ht="22.5" hidden="1" customHeight="1" x14ac:dyDescent="0.2">
      <c r="A111" s="88" t="s">
        <v>110</v>
      </c>
      <c r="B111" s="185"/>
      <c r="C111" s="183" t="s">
        <v>361</v>
      </c>
      <c r="D111" s="186" t="s">
        <v>584</v>
      </c>
      <c r="E111" s="52">
        <f t="shared" si="43"/>
        <v>0</v>
      </c>
      <c r="F111" s="52">
        <f t="shared" si="44"/>
        <v>0</v>
      </c>
      <c r="G111" s="32">
        <v>0</v>
      </c>
      <c r="H111" s="32">
        <v>0</v>
      </c>
      <c r="I111" s="285"/>
      <c r="J111" s="347" t="str">
        <f t="shared" si="45"/>
        <v>n/a</v>
      </c>
      <c r="K111" s="298"/>
      <c r="L111" s="108">
        <f>$H$111/12</f>
        <v>0</v>
      </c>
      <c r="M111" s="108">
        <f t="shared" ref="M111:W111" si="53">$H$111/12</f>
        <v>0</v>
      </c>
      <c r="N111" s="108">
        <f t="shared" si="53"/>
        <v>0</v>
      </c>
      <c r="O111" s="108">
        <f t="shared" si="53"/>
        <v>0</v>
      </c>
      <c r="P111" s="108">
        <f t="shared" si="53"/>
        <v>0</v>
      </c>
      <c r="Q111" s="108">
        <f t="shared" si="53"/>
        <v>0</v>
      </c>
      <c r="R111" s="108">
        <f t="shared" si="53"/>
        <v>0</v>
      </c>
      <c r="S111" s="108">
        <f t="shared" si="53"/>
        <v>0</v>
      </c>
      <c r="T111" s="108">
        <f t="shared" si="53"/>
        <v>0</v>
      </c>
      <c r="U111" s="108">
        <f t="shared" si="53"/>
        <v>0</v>
      </c>
      <c r="V111" s="108">
        <f t="shared" si="53"/>
        <v>0</v>
      </c>
      <c r="W111" s="108">
        <f t="shared" si="53"/>
        <v>0</v>
      </c>
      <c r="X111" s="36" t="b">
        <f t="shared" si="47"/>
        <v>1</v>
      </c>
      <c r="Y111" s="80"/>
      <c r="Z111" s="375">
        <v>12</v>
      </c>
      <c r="AA111" s="376">
        <f t="shared" si="48"/>
        <v>0</v>
      </c>
    </row>
    <row r="112" spans="1:27" s="81" customFormat="1" ht="22.5" hidden="1" customHeight="1" x14ac:dyDescent="0.2">
      <c r="A112" s="88" t="s">
        <v>265</v>
      </c>
      <c r="B112" s="185"/>
      <c r="C112" s="183" t="s">
        <v>362</v>
      </c>
      <c r="D112" s="186" t="s">
        <v>584</v>
      </c>
      <c r="E112" s="52">
        <f t="shared" si="43"/>
        <v>0</v>
      </c>
      <c r="F112" s="52">
        <f t="shared" si="44"/>
        <v>0</v>
      </c>
      <c r="G112" s="32">
        <v>0</v>
      </c>
      <c r="H112" s="32">
        <v>0</v>
      </c>
      <c r="I112" s="285"/>
      <c r="J112" s="347" t="str">
        <f t="shared" si="45"/>
        <v>n/a</v>
      </c>
      <c r="K112" s="298"/>
      <c r="L112" s="108">
        <f>$H$112/12</f>
        <v>0</v>
      </c>
      <c r="M112" s="108">
        <f t="shared" ref="M112:W112" si="54">$H$112/12</f>
        <v>0</v>
      </c>
      <c r="N112" s="108">
        <f t="shared" si="54"/>
        <v>0</v>
      </c>
      <c r="O112" s="108">
        <f t="shared" si="54"/>
        <v>0</v>
      </c>
      <c r="P112" s="108">
        <f t="shared" si="54"/>
        <v>0</v>
      </c>
      <c r="Q112" s="108">
        <f t="shared" si="54"/>
        <v>0</v>
      </c>
      <c r="R112" s="108">
        <f t="shared" si="54"/>
        <v>0</v>
      </c>
      <c r="S112" s="108">
        <f t="shared" si="54"/>
        <v>0</v>
      </c>
      <c r="T112" s="108">
        <f t="shared" si="54"/>
        <v>0</v>
      </c>
      <c r="U112" s="108">
        <f t="shared" si="54"/>
        <v>0</v>
      </c>
      <c r="V112" s="108">
        <f t="shared" si="54"/>
        <v>0</v>
      </c>
      <c r="W112" s="108">
        <f t="shared" si="54"/>
        <v>0</v>
      </c>
      <c r="X112" s="36" t="b">
        <f t="shared" si="47"/>
        <v>1</v>
      </c>
      <c r="Y112" s="80"/>
      <c r="Z112" s="375">
        <v>12</v>
      </c>
      <c r="AA112" s="376">
        <f t="shared" si="48"/>
        <v>0</v>
      </c>
    </row>
    <row r="113" spans="1:27" s="81" customFormat="1" ht="22.5" hidden="1" customHeight="1" x14ac:dyDescent="0.2">
      <c r="A113" s="88" t="s">
        <v>266</v>
      </c>
      <c r="B113" s="185"/>
      <c r="C113" s="183" t="s">
        <v>363</v>
      </c>
      <c r="D113" s="186" t="s">
        <v>584</v>
      </c>
      <c r="E113" s="52">
        <f t="shared" si="43"/>
        <v>0</v>
      </c>
      <c r="F113" s="52">
        <f t="shared" si="44"/>
        <v>0</v>
      </c>
      <c r="G113" s="32">
        <v>0</v>
      </c>
      <c r="H113" s="32">
        <v>0</v>
      </c>
      <c r="I113" s="285"/>
      <c r="J113" s="347" t="str">
        <f t="shared" si="45"/>
        <v>n/a</v>
      </c>
      <c r="K113" s="298"/>
      <c r="L113" s="108">
        <f>$H$113/12</f>
        <v>0</v>
      </c>
      <c r="M113" s="108">
        <f t="shared" ref="M113:W113" si="55">$H$113/12</f>
        <v>0</v>
      </c>
      <c r="N113" s="108">
        <f t="shared" si="55"/>
        <v>0</v>
      </c>
      <c r="O113" s="108">
        <f t="shared" si="55"/>
        <v>0</v>
      </c>
      <c r="P113" s="108">
        <f t="shared" si="55"/>
        <v>0</v>
      </c>
      <c r="Q113" s="108">
        <f t="shared" si="55"/>
        <v>0</v>
      </c>
      <c r="R113" s="108">
        <f t="shared" si="55"/>
        <v>0</v>
      </c>
      <c r="S113" s="108">
        <f t="shared" si="55"/>
        <v>0</v>
      </c>
      <c r="T113" s="108">
        <f t="shared" si="55"/>
        <v>0</v>
      </c>
      <c r="U113" s="108">
        <f t="shared" si="55"/>
        <v>0</v>
      </c>
      <c r="V113" s="108">
        <f t="shared" si="55"/>
        <v>0</v>
      </c>
      <c r="W113" s="108">
        <f t="shared" si="55"/>
        <v>0</v>
      </c>
      <c r="X113" s="36" t="b">
        <f t="shared" si="47"/>
        <v>1</v>
      </c>
      <c r="Y113" s="80"/>
      <c r="Z113" s="375">
        <v>12</v>
      </c>
      <c r="AA113" s="376">
        <f t="shared" si="48"/>
        <v>0</v>
      </c>
    </row>
    <row r="114" spans="1:27" s="37" customFormat="1" ht="22.5" hidden="1" customHeight="1" x14ac:dyDescent="0.2">
      <c r="A114" s="257"/>
      <c r="B114" s="251" t="s">
        <v>130</v>
      </c>
      <c r="C114" s="257"/>
      <c r="D114" s="257"/>
      <c r="E114" s="252">
        <f>SUM(E106:E113)</f>
        <v>0</v>
      </c>
      <c r="F114" s="252">
        <f>SUM(F106:F113)</f>
        <v>0</v>
      </c>
      <c r="G114" s="252">
        <f>SUM(G106:G113)</f>
        <v>0</v>
      </c>
      <c r="H114" s="252">
        <f>SUM(H106:H113)</f>
        <v>0</v>
      </c>
      <c r="I114" s="253"/>
      <c r="J114" s="349"/>
      <c r="K114" s="359"/>
      <c r="L114" s="354">
        <f>SUM(L106:L113)</f>
        <v>0</v>
      </c>
      <c r="M114" s="252">
        <f t="shared" ref="M114:W114" si="56">SUM(M106:M113)</f>
        <v>0</v>
      </c>
      <c r="N114" s="252">
        <f t="shared" si="56"/>
        <v>0</v>
      </c>
      <c r="O114" s="252">
        <f t="shared" si="56"/>
        <v>0</v>
      </c>
      <c r="P114" s="252">
        <f t="shared" si="56"/>
        <v>0</v>
      </c>
      <c r="Q114" s="252">
        <f t="shared" si="56"/>
        <v>0</v>
      </c>
      <c r="R114" s="252">
        <f t="shared" si="56"/>
        <v>0</v>
      </c>
      <c r="S114" s="252">
        <f t="shared" si="56"/>
        <v>0</v>
      </c>
      <c r="T114" s="252">
        <f t="shared" si="56"/>
        <v>0</v>
      </c>
      <c r="U114" s="252">
        <f t="shared" si="56"/>
        <v>0</v>
      </c>
      <c r="V114" s="252">
        <f t="shared" si="56"/>
        <v>0</v>
      </c>
      <c r="W114" s="252">
        <f t="shared" si="56"/>
        <v>0</v>
      </c>
      <c r="X114" s="36" t="b">
        <f t="shared" si="47"/>
        <v>1</v>
      </c>
      <c r="Y114" s="36"/>
      <c r="Z114" s="377"/>
      <c r="AA114" s="378"/>
    </row>
    <row r="115" spans="1:27" s="38" customFormat="1" ht="18.75" customHeight="1" x14ac:dyDescent="0.2">
      <c r="B115" s="39" t="s">
        <v>488</v>
      </c>
      <c r="C115" s="40"/>
      <c r="D115" s="40"/>
      <c r="E115" s="41"/>
      <c r="F115" s="338"/>
      <c r="G115" s="41"/>
      <c r="H115" s="41"/>
      <c r="I115" s="41"/>
      <c r="J115" s="288"/>
      <c r="K115" s="364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3"/>
      <c r="Z115" s="373"/>
      <c r="AA115" s="374"/>
    </row>
    <row r="116" spans="1:27" s="81" customFormat="1" ht="22.5" hidden="1" customHeight="1" x14ac:dyDescent="0.2">
      <c r="A116" s="88" t="s">
        <v>204</v>
      </c>
      <c r="B116" s="185"/>
      <c r="C116" s="183" t="s">
        <v>364</v>
      </c>
      <c r="D116" s="186" t="s">
        <v>584</v>
      </c>
      <c r="E116" s="52">
        <v>0</v>
      </c>
      <c r="F116" s="52">
        <v>0</v>
      </c>
      <c r="G116" s="32">
        <v>0</v>
      </c>
      <c r="H116" s="32">
        <v>0</v>
      </c>
      <c r="I116" s="291"/>
      <c r="J116" s="347" t="str">
        <f t="shared" ref="J116:J126" si="57">IF(E116&lt;&gt;0,(H116-E116)/E116,"n/a")</f>
        <v>n/a</v>
      </c>
      <c r="K116" s="298"/>
      <c r="L116" s="287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6" t="b">
        <f t="shared" ref="X116:X127" si="58">SUM(L116:W116)=H116</f>
        <v>1</v>
      </c>
      <c r="Y116" s="80"/>
      <c r="Z116" s="375">
        <v>12</v>
      </c>
      <c r="AA116" s="376">
        <f t="shared" ref="AA116:AA126" si="59">H116/Z116</f>
        <v>0</v>
      </c>
    </row>
    <row r="117" spans="1:27" s="81" customFormat="1" ht="22.5" hidden="1" customHeight="1" x14ac:dyDescent="0.2">
      <c r="A117" s="88" t="s">
        <v>205</v>
      </c>
      <c r="B117" s="185"/>
      <c r="C117" s="183" t="s">
        <v>365</v>
      </c>
      <c r="D117" s="186" t="s">
        <v>584</v>
      </c>
      <c r="E117" s="52">
        <v>0</v>
      </c>
      <c r="F117" s="52">
        <v>0</v>
      </c>
      <c r="G117" s="32">
        <v>0</v>
      </c>
      <c r="H117" s="32">
        <v>0</v>
      </c>
      <c r="I117" s="291"/>
      <c r="J117" s="347" t="str">
        <f t="shared" si="57"/>
        <v>n/a</v>
      </c>
      <c r="K117" s="298"/>
      <c r="L117" s="287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6" t="b">
        <f t="shared" si="58"/>
        <v>1</v>
      </c>
      <c r="Y117" s="80"/>
      <c r="Z117" s="375">
        <v>12</v>
      </c>
      <c r="AA117" s="376">
        <f t="shared" si="59"/>
        <v>0</v>
      </c>
    </row>
    <row r="118" spans="1:27" s="81" customFormat="1" ht="22.5" customHeight="1" x14ac:dyDescent="0.2">
      <c r="A118" s="88" t="s">
        <v>602</v>
      </c>
      <c r="B118" s="185"/>
      <c r="C118" s="183" t="s">
        <v>592</v>
      </c>
      <c r="D118" s="186" t="s">
        <v>584</v>
      </c>
      <c r="E118" s="52">
        <v>90748</v>
      </c>
      <c r="F118" s="52">
        <v>49928.38</v>
      </c>
      <c r="G118" s="32">
        <v>43411</v>
      </c>
      <c r="H118" s="32">
        <v>48620</v>
      </c>
      <c r="I118" s="285" t="s">
        <v>801</v>
      </c>
      <c r="J118" s="347">
        <f t="shared" si="57"/>
        <v>-0.46423061665270859</v>
      </c>
      <c r="K118" s="298"/>
      <c r="L118" s="108">
        <f>$H$118/12</f>
        <v>4051.6666666666665</v>
      </c>
      <c r="M118" s="108">
        <f t="shared" ref="M118:W118" si="60">$H$118/12</f>
        <v>4051.6666666666665</v>
      </c>
      <c r="N118" s="108">
        <f t="shared" si="60"/>
        <v>4051.6666666666665</v>
      </c>
      <c r="O118" s="108">
        <f t="shared" si="60"/>
        <v>4051.6666666666665</v>
      </c>
      <c r="P118" s="108">
        <f t="shared" si="60"/>
        <v>4051.6666666666665</v>
      </c>
      <c r="Q118" s="108">
        <f t="shared" si="60"/>
        <v>4051.6666666666665</v>
      </c>
      <c r="R118" s="108">
        <f t="shared" si="60"/>
        <v>4051.6666666666665</v>
      </c>
      <c r="S118" s="108">
        <f t="shared" si="60"/>
        <v>4051.6666666666665</v>
      </c>
      <c r="T118" s="108">
        <f t="shared" si="60"/>
        <v>4051.6666666666665</v>
      </c>
      <c r="U118" s="108">
        <f t="shared" si="60"/>
        <v>4051.6666666666665</v>
      </c>
      <c r="V118" s="108">
        <f t="shared" si="60"/>
        <v>4051.6666666666665</v>
      </c>
      <c r="W118" s="108">
        <f t="shared" si="60"/>
        <v>4051.6666666666665</v>
      </c>
      <c r="X118" s="36" t="b">
        <f t="shared" si="58"/>
        <v>1</v>
      </c>
      <c r="Y118" s="80"/>
      <c r="Z118" s="375">
        <v>12</v>
      </c>
      <c r="AA118" s="376">
        <f t="shared" si="59"/>
        <v>4051.6666666666665</v>
      </c>
    </row>
    <row r="119" spans="1:27" s="81" customFormat="1" ht="22.5" hidden="1" customHeight="1" x14ac:dyDescent="0.2">
      <c r="A119" s="88" t="s">
        <v>132</v>
      </c>
      <c r="B119" s="185"/>
      <c r="C119" s="183" t="s">
        <v>366</v>
      </c>
      <c r="D119" s="186" t="s">
        <v>584</v>
      </c>
      <c r="E119" s="52">
        <v>0</v>
      </c>
      <c r="F119" s="52">
        <v>0</v>
      </c>
      <c r="G119" s="32">
        <v>0</v>
      </c>
      <c r="H119" s="32">
        <v>0</v>
      </c>
      <c r="I119" s="292"/>
      <c r="J119" s="347" t="str">
        <f t="shared" si="57"/>
        <v>n/a</v>
      </c>
      <c r="K119" s="298"/>
      <c r="L119" s="108">
        <f>$H$119/12</f>
        <v>0</v>
      </c>
      <c r="M119" s="108">
        <f t="shared" ref="M119:W119" si="61">$H$119/12</f>
        <v>0</v>
      </c>
      <c r="N119" s="108">
        <f t="shared" si="61"/>
        <v>0</v>
      </c>
      <c r="O119" s="108">
        <f t="shared" si="61"/>
        <v>0</v>
      </c>
      <c r="P119" s="108">
        <f t="shared" si="61"/>
        <v>0</v>
      </c>
      <c r="Q119" s="108">
        <f t="shared" si="61"/>
        <v>0</v>
      </c>
      <c r="R119" s="108">
        <f t="shared" si="61"/>
        <v>0</v>
      </c>
      <c r="S119" s="108">
        <f t="shared" si="61"/>
        <v>0</v>
      </c>
      <c r="T119" s="108">
        <f t="shared" si="61"/>
        <v>0</v>
      </c>
      <c r="U119" s="108">
        <f t="shared" si="61"/>
        <v>0</v>
      </c>
      <c r="V119" s="108">
        <f t="shared" si="61"/>
        <v>0</v>
      </c>
      <c r="W119" s="108">
        <f t="shared" si="61"/>
        <v>0</v>
      </c>
      <c r="X119" s="36" t="b">
        <f t="shared" si="58"/>
        <v>1</v>
      </c>
      <c r="Y119" s="80"/>
      <c r="Z119" s="375">
        <v>12</v>
      </c>
      <c r="AA119" s="376">
        <f t="shared" si="59"/>
        <v>0</v>
      </c>
    </row>
    <row r="120" spans="1:27" s="81" customFormat="1" ht="22.5" customHeight="1" x14ac:dyDescent="0.2">
      <c r="A120" s="88" t="s">
        <v>603</v>
      </c>
      <c r="B120" s="185"/>
      <c r="C120" s="183" t="s">
        <v>593</v>
      </c>
      <c r="D120" s="186" t="s">
        <v>584</v>
      </c>
      <c r="E120" s="52">
        <v>0</v>
      </c>
      <c r="F120" s="52">
        <v>0</v>
      </c>
      <c r="G120" s="32">
        <v>40217</v>
      </c>
      <c r="H120" s="32">
        <v>45043</v>
      </c>
      <c r="I120" s="285" t="s">
        <v>801</v>
      </c>
      <c r="J120" s="347" t="str">
        <f t="shared" si="57"/>
        <v>n/a</v>
      </c>
      <c r="K120" s="298"/>
      <c r="L120" s="108">
        <f>$H$120/12</f>
        <v>3753.5833333333335</v>
      </c>
      <c r="M120" s="108">
        <f t="shared" ref="M120:W120" si="62">$H$120/12</f>
        <v>3753.5833333333335</v>
      </c>
      <c r="N120" s="108">
        <f t="shared" si="62"/>
        <v>3753.5833333333335</v>
      </c>
      <c r="O120" s="108">
        <f t="shared" si="62"/>
        <v>3753.5833333333335</v>
      </c>
      <c r="P120" s="108">
        <f t="shared" si="62"/>
        <v>3753.5833333333335</v>
      </c>
      <c r="Q120" s="108">
        <f t="shared" si="62"/>
        <v>3753.5833333333335</v>
      </c>
      <c r="R120" s="108">
        <f t="shared" si="62"/>
        <v>3753.5833333333335</v>
      </c>
      <c r="S120" s="108">
        <f t="shared" si="62"/>
        <v>3753.5833333333335</v>
      </c>
      <c r="T120" s="108">
        <f t="shared" si="62"/>
        <v>3753.5833333333335</v>
      </c>
      <c r="U120" s="108">
        <f t="shared" si="62"/>
        <v>3753.5833333333335</v>
      </c>
      <c r="V120" s="108">
        <f t="shared" si="62"/>
        <v>3753.5833333333335</v>
      </c>
      <c r="W120" s="108">
        <f t="shared" si="62"/>
        <v>3753.5833333333335</v>
      </c>
      <c r="X120" s="36" t="b">
        <f t="shared" si="58"/>
        <v>1</v>
      </c>
      <c r="Y120" s="80"/>
      <c r="Z120" s="375">
        <v>12</v>
      </c>
      <c r="AA120" s="376">
        <f t="shared" si="59"/>
        <v>3753.5833333333335</v>
      </c>
    </row>
    <row r="121" spans="1:27" s="81" customFormat="1" ht="22.5" hidden="1" customHeight="1" x14ac:dyDescent="0.2">
      <c r="A121" s="88" t="s">
        <v>206</v>
      </c>
      <c r="B121" s="185"/>
      <c r="C121" s="183" t="s">
        <v>367</v>
      </c>
      <c r="D121" s="186" t="s">
        <v>584</v>
      </c>
      <c r="E121" s="52">
        <v>0</v>
      </c>
      <c r="F121" s="52">
        <v>0</v>
      </c>
      <c r="G121" s="32">
        <v>0</v>
      </c>
      <c r="H121" s="32">
        <v>0</v>
      </c>
      <c r="I121" s="285"/>
      <c r="J121" s="347" t="str">
        <f t="shared" si="57"/>
        <v>n/a</v>
      </c>
      <c r="K121" s="298"/>
      <c r="L121" s="108">
        <f>$H$121/12</f>
        <v>0</v>
      </c>
      <c r="M121" s="108">
        <f t="shared" ref="M121:W121" si="63">$H$121/12</f>
        <v>0</v>
      </c>
      <c r="N121" s="108">
        <f t="shared" si="63"/>
        <v>0</v>
      </c>
      <c r="O121" s="108">
        <f t="shared" si="63"/>
        <v>0</v>
      </c>
      <c r="P121" s="108">
        <f t="shared" si="63"/>
        <v>0</v>
      </c>
      <c r="Q121" s="108">
        <f t="shared" si="63"/>
        <v>0</v>
      </c>
      <c r="R121" s="108">
        <f t="shared" si="63"/>
        <v>0</v>
      </c>
      <c r="S121" s="108">
        <f t="shared" si="63"/>
        <v>0</v>
      </c>
      <c r="T121" s="108">
        <f t="shared" si="63"/>
        <v>0</v>
      </c>
      <c r="U121" s="108">
        <f t="shared" si="63"/>
        <v>0</v>
      </c>
      <c r="V121" s="108">
        <f t="shared" si="63"/>
        <v>0</v>
      </c>
      <c r="W121" s="108">
        <f t="shared" si="63"/>
        <v>0</v>
      </c>
      <c r="X121" s="36" t="b">
        <f t="shared" si="58"/>
        <v>1</v>
      </c>
      <c r="Y121" s="80"/>
      <c r="Z121" s="375">
        <v>12</v>
      </c>
      <c r="AA121" s="376">
        <f t="shared" si="59"/>
        <v>0</v>
      </c>
    </row>
    <row r="122" spans="1:27" s="81" customFormat="1" ht="22.5" hidden="1" customHeight="1" x14ac:dyDescent="0.2">
      <c r="A122" s="88" t="s">
        <v>173</v>
      </c>
      <c r="B122" s="185"/>
      <c r="C122" s="183" t="s">
        <v>368</v>
      </c>
      <c r="D122" s="186" t="s">
        <v>584</v>
      </c>
      <c r="E122" s="52">
        <v>0</v>
      </c>
      <c r="F122" s="52">
        <v>0</v>
      </c>
      <c r="G122" s="32">
        <v>0</v>
      </c>
      <c r="H122" s="32">
        <v>0</v>
      </c>
      <c r="I122" s="285"/>
      <c r="J122" s="347" t="str">
        <f t="shared" si="57"/>
        <v>n/a</v>
      </c>
      <c r="K122" s="298"/>
      <c r="L122" s="287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6" t="b">
        <f t="shared" si="58"/>
        <v>1</v>
      </c>
      <c r="Y122" s="80"/>
      <c r="Z122" s="375">
        <v>12</v>
      </c>
      <c r="AA122" s="376">
        <f t="shared" si="59"/>
        <v>0</v>
      </c>
    </row>
    <row r="123" spans="1:27" s="81" customFormat="1" ht="22.5" customHeight="1" x14ac:dyDescent="0.2">
      <c r="A123" s="88" t="s">
        <v>157</v>
      </c>
      <c r="B123" s="185"/>
      <c r="C123" s="183" t="s">
        <v>369</v>
      </c>
      <c r="D123" s="186" t="s">
        <v>584</v>
      </c>
      <c r="E123" s="52">
        <v>0</v>
      </c>
      <c r="F123" s="52">
        <v>250.24</v>
      </c>
      <c r="G123" s="32">
        <v>250.24</v>
      </c>
      <c r="H123" s="32">
        <v>250</v>
      </c>
      <c r="I123" s="285" t="s">
        <v>821</v>
      </c>
      <c r="J123" s="347" t="str">
        <f t="shared" si="57"/>
        <v>n/a</v>
      </c>
      <c r="K123" s="298"/>
      <c r="L123" s="287"/>
      <c r="M123" s="287"/>
      <c r="N123" s="287">
        <v>50</v>
      </c>
      <c r="O123" s="287"/>
      <c r="P123" s="287">
        <v>50</v>
      </c>
      <c r="Q123" s="287"/>
      <c r="R123" s="287">
        <v>50</v>
      </c>
      <c r="S123" s="287"/>
      <c r="T123" s="287">
        <v>50</v>
      </c>
      <c r="U123" s="287"/>
      <c r="V123" s="287">
        <v>50</v>
      </c>
      <c r="W123" s="287"/>
      <c r="X123" s="36" t="b">
        <f t="shared" si="58"/>
        <v>1</v>
      </c>
      <c r="Y123" s="80"/>
      <c r="Z123" s="375">
        <v>12</v>
      </c>
      <c r="AA123" s="376">
        <f t="shared" si="59"/>
        <v>20.833333333333332</v>
      </c>
    </row>
    <row r="124" spans="1:27" s="81" customFormat="1" ht="22.5" hidden="1" customHeight="1" x14ac:dyDescent="0.2">
      <c r="A124" s="88" t="s">
        <v>158</v>
      </c>
      <c r="B124" s="185"/>
      <c r="C124" s="183" t="s">
        <v>370</v>
      </c>
      <c r="D124" s="186" t="s">
        <v>584</v>
      </c>
      <c r="E124" s="52">
        <v>0</v>
      </c>
      <c r="F124" s="52">
        <v>0</v>
      </c>
      <c r="G124" s="32">
        <v>0</v>
      </c>
      <c r="H124" s="32">
        <v>0</v>
      </c>
      <c r="I124" s="285"/>
      <c r="J124" s="347" t="str">
        <f t="shared" si="57"/>
        <v>n/a</v>
      </c>
      <c r="K124" s="298"/>
      <c r="L124" s="287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6" t="b">
        <f t="shared" si="58"/>
        <v>1</v>
      </c>
      <c r="Y124" s="80"/>
      <c r="Z124" s="375">
        <v>12</v>
      </c>
      <c r="AA124" s="376">
        <f t="shared" si="59"/>
        <v>0</v>
      </c>
    </row>
    <row r="125" spans="1:27" s="81" customFormat="1" ht="22.5" hidden="1" customHeight="1" x14ac:dyDescent="0.2">
      <c r="A125" s="88" t="s">
        <v>187</v>
      </c>
      <c r="B125" s="185"/>
      <c r="C125" s="183" t="s">
        <v>371</v>
      </c>
      <c r="D125" s="186" t="s">
        <v>584</v>
      </c>
      <c r="E125" s="52">
        <v>0</v>
      </c>
      <c r="F125" s="52">
        <v>0</v>
      </c>
      <c r="G125" s="32">
        <v>0</v>
      </c>
      <c r="H125" s="32">
        <v>0</v>
      </c>
      <c r="I125" s="285"/>
      <c r="J125" s="347" t="str">
        <f t="shared" si="57"/>
        <v>n/a</v>
      </c>
      <c r="K125" s="298"/>
      <c r="L125" s="287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6" t="b">
        <f t="shared" si="58"/>
        <v>1</v>
      </c>
      <c r="Y125" s="80"/>
      <c r="Z125" s="375">
        <v>12</v>
      </c>
      <c r="AA125" s="376">
        <f t="shared" si="59"/>
        <v>0</v>
      </c>
    </row>
    <row r="126" spans="1:27" s="81" customFormat="1" ht="22.5" hidden="1" customHeight="1" x14ac:dyDescent="0.2">
      <c r="A126" s="88" t="s">
        <v>207</v>
      </c>
      <c r="B126" s="185"/>
      <c r="C126" s="183" t="s">
        <v>372</v>
      </c>
      <c r="D126" s="186" t="s">
        <v>584</v>
      </c>
      <c r="E126" s="52">
        <v>0</v>
      </c>
      <c r="F126" s="52">
        <v>0</v>
      </c>
      <c r="G126" s="32">
        <v>0</v>
      </c>
      <c r="H126" s="32">
        <v>0</v>
      </c>
      <c r="I126" s="285"/>
      <c r="J126" s="347" t="str">
        <f t="shared" si="57"/>
        <v>n/a</v>
      </c>
      <c r="K126" s="298"/>
      <c r="L126" s="287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6" t="b">
        <f t="shared" si="58"/>
        <v>1</v>
      </c>
      <c r="Y126" s="80"/>
      <c r="Z126" s="375">
        <v>12</v>
      </c>
      <c r="AA126" s="376">
        <f t="shared" si="59"/>
        <v>0</v>
      </c>
    </row>
    <row r="127" spans="1:27" s="37" customFormat="1" ht="22.5" customHeight="1" x14ac:dyDescent="0.2">
      <c r="A127" s="257"/>
      <c r="B127" s="259" t="s">
        <v>35</v>
      </c>
      <c r="C127" s="257"/>
      <c r="D127" s="257"/>
      <c r="E127" s="252">
        <f>SUM(E116:E126)</f>
        <v>90748</v>
      </c>
      <c r="F127" s="252">
        <f>SUM(F116:F126)</f>
        <v>50178.619999999995</v>
      </c>
      <c r="G127" s="252">
        <f>SUM(G116:G126)</f>
        <v>83878.240000000005</v>
      </c>
      <c r="H127" s="252">
        <f>SUM(H116:H126)</f>
        <v>93913</v>
      </c>
      <c r="I127" s="253"/>
      <c r="J127" s="349"/>
      <c r="K127" s="359"/>
      <c r="L127" s="354">
        <f>SUM(L116:L126)</f>
        <v>7805.25</v>
      </c>
      <c r="M127" s="252">
        <f t="shared" ref="M127:W127" si="64">SUM(M116:M126)</f>
        <v>7805.25</v>
      </c>
      <c r="N127" s="252">
        <f t="shared" si="64"/>
        <v>7855.25</v>
      </c>
      <c r="O127" s="252">
        <f t="shared" si="64"/>
        <v>7805.25</v>
      </c>
      <c r="P127" s="252">
        <f t="shared" si="64"/>
        <v>7855.25</v>
      </c>
      <c r="Q127" s="252">
        <f t="shared" si="64"/>
        <v>7805.25</v>
      </c>
      <c r="R127" s="252">
        <f t="shared" si="64"/>
        <v>7855.25</v>
      </c>
      <c r="S127" s="252">
        <f t="shared" si="64"/>
        <v>7805.25</v>
      </c>
      <c r="T127" s="252">
        <f t="shared" si="64"/>
        <v>7855.25</v>
      </c>
      <c r="U127" s="252">
        <f t="shared" si="64"/>
        <v>7805.25</v>
      </c>
      <c r="V127" s="252">
        <f t="shared" si="64"/>
        <v>7855.25</v>
      </c>
      <c r="W127" s="252">
        <f t="shared" si="64"/>
        <v>7805.25</v>
      </c>
      <c r="X127" s="36" t="b">
        <f t="shared" si="58"/>
        <v>1</v>
      </c>
      <c r="Y127" s="36"/>
      <c r="Z127" s="377"/>
      <c r="AA127" s="378"/>
    </row>
    <row r="128" spans="1:27" s="38" customFormat="1" ht="18.75" customHeight="1" x14ac:dyDescent="0.2">
      <c r="B128" s="39" t="s">
        <v>489</v>
      </c>
      <c r="C128" s="40"/>
      <c r="D128" s="40"/>
      <c r="E128" s="41"/>
      <c r="F128" s="338"/>
      <c r="G128" s="41"/>
      <c r="H128" s="41"/>
      <c r="I128" s="41"/>
      <c r="J128" s="288"/>
      <c r="K128" s="364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3"/>
      <c r="Z128" s="373"/>
      <c r="AA128" s="374"/>
    </row>
    <row r="129" spans="1:27" s="81" customFormat="1" ht="22.5" customHeight="1" x14ac:dyDescent="0.2">
      <c r="A129" s="86" t="s">
        <v>74</v>
      </c>
      <c r="B129" s="185"/>
      <c r="C129" s="188" t="s">
        <v>296</v>
      </c>
      <c r="D129" s="186" t="s">
        <v>584</v>
      </c>
      <c r="E129" s="52">
        <v>7012</v>
      </c>
      <c r="F129" s="52">
        <v>0</v>
      </c>
      <c r="G129" s="32">
        <v>7012</v>
      </c>
      <c r="H129" s="32">
        <v>8000</v>
      </c>
      <c r="I129" s="291" t="s">
        <v>822</v>
      </c>
      <c r="J129" s="347">
        <f t="shared" ref="J129:J132" si="65">IF(E129&lt;&gt;0,(H129-E129)/E129,"n/a")</f>
        <v>0.14090131203650885</v>
      </c>
      <c r="K129" s="298"/>
      <c r="L129" s="287"/>
      <c r="M129" s="287"/>
      <c r="N129" s="287"/>
      <c r="O129" s="287"/>
      <c r="P129" s="287"/>
      <c r="Q129" s="287"/>
      <c r="R129" s="287"/>
      <c r="S129" s="287"/>
      <c r="T129" s="30"/>
      <c r="U129" s="30">
        <v>8000</v>
      </c>
      <c r="V129" s="30"/>
      <c r="W129" s="30"/>
      <c r="X129" s="36" t="b">
        <f t="shared" ref="X129:X133" si="66">SUM(L129:W129)=H129</f>
        <v>1</v>
      </c>
      <c r="Y129" s="80"/>
      <c r="Z129" s="375">
        <v>12</v>
      </c>
      <c r="AA129" s="376">
        <f t="shared" ref="AA129:AA132" si="67">H129/Z129</f>
        <v>666.66666666666663</v>
      </c>
    </row>
    <row r="130" spans="1:27" s="81" customFormat="1" ht="22.5" customHeight="1" x14ac:dyDescent="0.2">
      <c r="A130" s="86" t="s">
        <v>278</v>
      </c>
      <c r="B130" s="185"/>
      <c r="C130" s="188" t="s">
        <v>297</v>
      </c>
      <c r="D130" s="186" t="s">
        <v>584</v>
      </c>
      <c r="E130" s="52">
        <v>1800</v>
      </c>
      <c r="F130" s="52">
        <v>1410.38</v>
      </c>
      <c r="G130" s="32">
        <v>2820</v>
      </c>
      <c r="H130" s="32">
        <v>3045</v>
      </c>
      <c r="I130" s="285" t="s">
        <v>800</v>
      </c>
      <c r="J130" s="347">
        <f t="shared" si="65"/>
        <v>0.69166666666666665</v>
      </c>
      <c r="K130" s="298"/>
      <c r="L130" s="287">
        <f>$H$130/12</f>
        <v>253.75</v>
      </c>
      <c r="M130" s="287">
        <f t="shared" ref="M130:W130" si="68">$H$130/12</f>
        <v>253.75</v>
      </c>
      <c r="N130" s="287">
        <f t="shared" si="68"/>
        <v>253.75</v>
      </c>
      <c r="O130" s="287">
        <f t="shared" si="68"/>
        <v>253.75</v>
      </c>
      <c r="P130" s="287">
        <f t="shared" si="68"/>
        <v>253.75</v>
      </c>
      <c r="Q130" s="287">
        <f t="shared" si="68"/>
        <v>253.75</v>
      </c>
      <c r="R130" s="287">
        <f t="shared" si="68"/>
        <v>253.75</v>
      </c>
      <c r="S130" s="287">
        <f t="shared" si="68"/>
        <v>253.75</v>
      </c>
      <c r="T130" s="287">
        <f t="shared" si="68"/>
        <v>253.75</v>
      </c>
      <c r="U130" s="287">
        <f t="shared" si="68"/>
        <v>253.75</v>
      </c>
      <c r="V130" s="287">
        <f t="shared" si="68"/>
        <v>253.75</v>
      </c>
      <c r="W130" s="287">
        <f t="shared" si="68"/>
        <v>253.75</v>
      </c>
      <c r="X130" s="36" t="b">
        <f t="shared" si="66"/>
        <v>1</v>
      </c>
      <c r="Y130" s="80"/>
      <c r="Z130" s="375">
        <v>12</v>
      </c>
      <c r="AA130" s="376">
        <f t="shared" si="67"/>
        <v>253.75</v>
      </c>
    </row>
    <row r="131" spans="1:27" s="81" customFormat="1" ht="22.5" customHeight="1" x14ac:dyDescent="0.2">
      <c r="A131" s="86" t="s">
        <v>111</v>
      </c>
      <c r="B131" s="185"/>
      <c r="C131" s="188" t="s">
        <v>373</v>
      </c>
      <c r="D131" s="186" t="s">
        <v>584</v>
      </c>
      <c r="E131" s="52">
        <v>750</v>
      </c>
      <c r="F131" s="52">
        <v>1494.06</v>
      </c>
      <c r="G131" s="32">
        <v>1494.06</v>
      </c>
      <c r="H131" s="32">
        <v>1500</v>
      </c>
      <c r="I131" s="332" t="s">
        <v>823</v>
      </c>
      <c r="J131" s="347">
        <f t="shared" si="65"/>
        <v>1</v>
      </c>
      <c r="K131" s="298"/>
      <c r="L131" s="287"/>
      <c r="M131" s="287"/>
      <c r="N131" s="287"/>
      <c r="O131" s="287"/>
      <c r="P131" s="287">
        <v>1500</v>
      </c>
      <c r="Q131" s="287"/>
      <c r="R131" s="287"/>
      <c r="S131" s="287"/>
      <c r="T131" s="30"/>
      <c r="U131" s="30"/>
      <c r="V131" s="30"/>
      <c r="W131" s="30"/>
      <c r="X131" s="36" t="b">
        <f t="shared" si="66"/>
        <v>1</v>
      </c>
      <c r="Y131" s="80"/>
      <c r="Z131" s="375">
        <v>12</v>
      </c>
      <c r="AA131" s="376">
        <f t="shared" si="67"/>
        <v>125</v>
      </c>
    </row>
    <row r="132" spans="1:27" s="81" customFormat="1" ht="22.5" customHeight="1" x14ac:dyDescent="0.2">
      <c r="A132" s="86" t="s">
        <v>75</v>
      </c>
      <c r="B132" s="185"/>
      <c r="C132" s="188" t="s">
        <v>298</v>
      </c>
      <c r="D132" s="186" t="s">
        <v>584</v>
      </c>
      <c r="E132" s="52">
        <v>12000</v>
      </c>
      <c r="F132" s="52">
        <v>10326.82</v>
      </c>
      <c r="G132" s="32">
        <v>10855</v>
      </c>
      <c r="H132" s="32">
        <v>12000</v>
      </c>
      <c r="I132" s="285" t="s">
        <v>824</v>
      </c>
      <c r="J132" s="347">
        <f t="shared" si="65"/>
        <v>0</v>
      </c>
      <c r="K132" s="298"/>
      <c r="L132" s="287">
        <v>1000</v>
      </c>
      <c r="M132" s="287">
        <v>1000</v>
      </c>
      <c r="N132" s="287">
        <v>1000</v>
      </c>
      <c r="O132" s="287">
        <v>1000</v>
      </c>
      <c r="P132" s="287">
        <v>1000</v>
      </c>
      <c r="Q132" s="287">
        <v>1000</v>
      </c>
      <c r="R132" s="287">
        <v>1000</v>
      </c>
      <c r="S132" s="287">
        <v>1000</v>
      </c>
      <c r="T132" s="287">
        <v>1000</v>
      </c>
      <c r="U132" s="287">
        <v>1000</v>
      </c>
      <c r="V132" s="287">
        <v>1000</v>
      </c>
      <c r="W132" s="287">
        <v>1000</v>
      </c>
      <c r="X132" s="36" t="b">
        <f t="shared" si="66"/>
        <v>1</v>
      </c>
      <c r="Y132" s="80"/>
      <c r="Z132" s="375">
        <v>12</v>
      </c>
      <c r="AA132" s="376">
        <f t="shared" si="67"/>
        <v>1000</v>
      </c>
    </row>
    <row r="133" spans="1:27" s="37" customFormat="1" ht="22.5" customHeight="1" x14ac:dyDescent="0.2">
      <c r="A133" s="257"/>
      <c r="B133" s="251" t="s">
        <v>73</v>
      </c>
      <c r="C133" s="257"/>
      <c r="D133" s="257"/>
      <c r="E133" s="252">
        <f>SUM(E129:E132)</f>
        <v>21562</v>
      </c>
      <c r="F133" s="252">
        <f>SUM(F129:F132)</f>
        <v>13231.26</v>
      </c>
      <c r="G133" s="252">
        <f>SUM(G129:G132)</f>
        <v>22181.059999999998</v>
      </c>
      <c r="H133" s="252">
        <f>SUM(H129:H132)</f>
        <v>24545</v>
      </c>
      <c r="I133" s="253"/>
      <c r="J133" s="349"/>
      <c r="K133" s="359"/>
      <c r="L133" s="354">
        <f>SUM(L129:L132)</f>
        <v>1253.75</v>
      </c>
      <c r="M133" s="252">
        <f t="shared" ref="M133:W133" si="69">SUM(M129:M132)</f>
        <v>1253.75</v>
      </c>
      <c r="N133" s="252">
        <f t="shared" si="69"/>
        <v>1253.75</v>
      </c>
      <c r="O133" s="252">
        <f t="shared" si="69"/>
        <v>1253.75</v>
      </c>
      <c r="P133" s="252">
        <f t="shared" si="69"/>
        <v>2753.75</v>
      </c>
      <c r="Q133" s="252">
        <f t="shared" si="69"/>
        <v>1253.75</v>
      </c>
      <c r="R133" s="252">
        <f t="shared" si="69"/>
        <v>1253.75</v>
      </c>
      <c r="S133" s="252">
        <f t="shared" si="69"/>
        <v>1253.75</v>
      </c>
      <c r="T133" s="252">
        <f t="shared" si="69"/>
        <v>1253.75</v>
      </c>
      <c r="U133" s="252">
        <f t="shared" si="69"/>
        <v>9253.75</v>
      </c>
      <c r="V133" s="252">
        <f t="shared" si="69"/>
        <v>1253.75</v>
      </c>
      <c r="W133" s="252">
        <f t="shared" si="69"/>
        <v>1253.75</v>
      </c>
      <c r="X133" s="36" t="b">
        <f t="shared" si="66"/>
        <v>1</v>
      </c>
      <c r="Y133" s="36"/>
      <c r="Z133" s="377"/>
      <c r="AA133" s="378"/>
    </row>
    <row r="134" spans="1:27" s="38" customFormat="1" ht="18.75" customHeight="1" x14ac:dyDescent="0.2">
      <c r="B134" s="39" t="s">
        <v>490</v>
      </c>
      <c r="C134" s="40"/>
      <c r="D134" s="40"/>
      <c r="E134" s="41"/>
      <c r="F134" s="338"/>
      <c r="G134" s="41"/>
      <c r="H134" s="41"/>
      <c r="I134" s="41"/>
      <c r="J134" s="288"/>
      <c r="K134" s="364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3"/>
      <c r="Z134" s="373"/>
      <c r="AA134" s="374"/>
    </row>
    <row r="135" spans="1:27" s="81" customFormat="1" ht="22.5" hidden="1" customHeight="1" x14ac:dyDescent="0.2">
      <c r="A135" s="86" t="s">
        <v>80</v>
      </c>
      <c r="B135" s="185"/>
      <c r="C135" s="188" t="s">
        <v>374</v>
      </c>
      <c r="D135" s="186" t="s">
        <v>584</v>
      </c>
      <c r="E135" s="52">
        <v>0</v>
      </c>
      <c r="F135" s="52">
        <v>0</v>
      </c>
      <c r="G135" s="32">
        <v>0</v>
      </c>
      <c r="H135" s="32">
        <v>0</v>
      </c>
      <c r="I135" s="285"/>
      <c r="J135" s="347" t="str">
        <f t="shared" ref="J135:J147" si="70">IF(E135&lt;&gt;0,(H135-E135)/E135,"n/a")</f>
        <v>n/a</v>
      </c>
      <c r="K135" s="298"/>
      <c r="L135" s="287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6" t="b">
        <f t="shared" ref="X135:X148" si="71">SUM(L135:W135)=H135</f>
        <v>1</v>
      </c>
      <c r="Y135" s="80"/>
      <c r="Z135" s="375">
        <v>12</v>
      </c>
      <c r="AA135" s="376">
        <f t="shared" ref="AA135:AA147" si="72">H135/Z135</f>
        <v>0</v>
      </c>
    </row>
    <row r="136" spans="1:27" s="81" customFormat="1" ht="22.5" customHeight="1" x14ac:dyDescent="0.2">
      <c r="A136" s="86" t="s">
        <v>81</v>
      </c>
      <c r="B136" s="185"/>
      <c r="C136" s="188" t="s">
        <v>286</v>
      </c>
      <c r="D136" s="186" t="s">
        <v>584</v>
      </c>
      <c r="E136" s="52">
        <v>8935</v>
      </c>
      <c r="F136" s="52">
        <v>5074.1899999999996</v>
      </c>
      <c r="G136" s="32">
        <v>8935</v>
      </c>
      <c r="H136" s="32">
        <v>9649</v>
      </c>
      <c r="I136" s="285" t="s">
        <v>799</v>
      </c>
      <c r="J136" s="347">
        <f t="shared" si="70"/>
        <v>7.991046446558478E-2</v>
      </c>
      <c r="K136" s="298"/>
      <c r="L136" s="287">
        <f>$H$136/12</f>
        <v>804.08333333333337</v>
      </c>
      <c r="M136" s="287">
        <f t="shared" ref="M136:W136" si="73">$H$136/12</f>
        <v>804.08333333333337</v>
      </c>
      <c r="N136" s="287">
        <f t="shared" si="73"/>
        <v>804.08333333333337</v>
      </c>
      <c r="O136" s="287">
        <f t="shared" si="73"/>
        <v>804.08333333333337</v>
      </c>
      <c r="P136" s="287">
        <f t="shared" si="73"/>
        <v>804.08333333333337</v>
      </c>
      <c r="Q136" s="287">
        <f t="shared" si="73"/>
        <v>804.08333333333337</v>
      </c>
      <c r="R136" s="287">
        <f t="shared" si="73"/>
        <v>804.08333333333337</v>
      </c>
      <c r="S136" s="287">
        <f t="shared" si="73"/>
        <v>804.08333333333337</v>
      </c>
      <c r="T136" s="287">
        <f t="shared" si="73"/>
        <v>804.08333333333337</v>
      </c>
      <c r="U136" s="287">
        <f t="shared" si="73"/>
        <v>804.08333333333337</v>
      </c>
      <c r="V136" s="287">
        <f t="shared" si="73"/>
        <v>804.08333333333337</v>
      </c>
      <c r="W136" s="287">
        <f t="shared" si="73"/>
        <v>804.08333333333337</v>
      </c>
      <c r="X136" s="36" t="b">
        <f t="shared" si="71"/>
        <v>1</v>
      </c>
      <c r="Y136" s="80"/>
      <c r="Z136" s="375">
        <v>12</v>
      </c>
      <c r="AA136" s="376">
        <f t="shared" si="72"/>
        <v>804.08333333333337</v>
      </c>
    </row>
    <row r="137" spans="1:27" s="81" customFormat="1" ht="22.5" customHeight="1" x14ac:dyDescent="0.2">
      <c r="A137" s="86" t="s">
        <v>58</v>
      </c>
      <c r="B137" s="185"/>
      <c r="C137" s="188" t="s">
        <v>287</v>
      </c>
      <c r="D137" s="186" t="s">
        <v>584</v>
      </c>
      <c r="E137" s="52">
        <v>78706</v>
      </c>
      <c r="F137" s="52">
        <v>45134.2</v>
      </c>
      <c r="G137" s="32">
        <v>78706</v>
      </c>
      <c r="H137" s="32">
        <v>85002</v>
      </c>
      <c r="I137" s="285" t="s">
        <v>799</v>
      </c>
      <c r="J137" s="347">
        <f t="shared" si="70"/>
        <v>7.9993901354407537E-2</v>
      </c>
      <c r="K137" s="298"/>
      <c r="L137" s="287"/>
      <c r="M137" s="30">
        <v>14167</v>
      </c>
      <c r="N137" s="30">
        <v>14167</v>
      </c>
      <c r="O137" s="30"/>
      <c r="P137" s="30">
        <v>14167</v>
      </c>
      <c r="Q137" s="30"/>
      <c r="R137" s="30">
        <v>14167</v>
      </c>
      <c r="S137" s="30"/>
      <c r="T137" s="30">
        <v>14167</v>
      </c>
      <c r="U137" s="30"/>
      <c r="V137" s="30">
        <v>14167</v>
      </c>
      <c r="W137" s="30"/>
      <c r="X137" s="36" t="b">
        <f t="shared" si="71"/>
        <v>1</v>
      </c>
      <c r="Y137" s="80"/>
      <c r="Z137" s="375">
        <v>12</v>
      </c>
      <c r="AA137" s="376">
        <f t="shared" si="72"/>
        <v>7083.5</v>
      </c>
    </row>
    <row r="138" spans="1:27" s="81" customFormat="1" ht="22.5" hidden="1" customHeight="1" x14ac:dyDescent="0.2">
      <c r="A138" s="86" t="s">
        <v>153</v>
      </c>
      <c r="B138" s="185"/>
      <c r="C138" s="188" t="s">
        <v>299</v>
      </c>
      <c r="D138" s="186" t="s">
        <v>584</v>
      </c>
      <c r="E138" s="52">
        <v>0</v>
      </c>
      <c r="F138" s="52">
        <v>0</v>
      </c>
      <c r="G138" s="32">
        <v>0</v>
      </c>
      <c r="H138" s="32">
        <v>0</v>
      </c>
      <c r="I138" s="285"/>
      <c r="J138" s="347" t="str">
        <f t="shared" si="70"/>
        <v>n/a</v>
      </c>
      <c r="K138" s="298"/>
      <c r="L138" s="287"/>
      <c r="M138" s="30">
        <f>$H$138/6</f>
        <v>0</v>
      </c>
      <c r="N138" s="30">
        <v>0</v>
      </c>
      <c r="O138" s="30">
        <f t="shared" ref="O138:W138" si="74">$H$138/6</f>
        <v>0</v>
      </c>
      <c r="P138" s="30">
        <v>0</v>
      </c>
      <c r="Q138" s="30">
        <f t="shared" si="74"/>
        <v>0</v>
      </c>
      <c r="R138" s="30">
        <v>0</v>
      </c>
      <c r="S138" s="30">
        <f t="shared" si="74"/>
        <v>0</v>
      </c>
      <c r="T138" s="30">
        <v>0</v>
      </c>
      <c r="U138" s="30">
        <f t="shared" si="74"/>
        <v>0</v>
      </c>
      <c r="V138" s="30">
        <v>0</v>
      </c>
      <c r="W138" s="30">
        <f t="shared" si="74"/>
        <v>0</v>
      </c>
      <c r="X138" s="36" t="b">
        <f t="shared" si="71"/>
        <v>1</v>
      </c>
      <c r="Y138" s="80"/>
      <c r="Z138" s="375">
        <v>12</v>
      </c>
      <c r="AA138" s="376">
        <f t="shared" si="72"/>
        <v>0</v>
      </c>
    </row>
    <row r="139" spans="1:27" s="81" customFormat="1" ht="22.5" customHeight="1" x14ac:dyDescent="0.2">
      <c r="A139" s="86" t="s">
        <v>112</v>
      </c>
      <c r="B139" s="185"/>
      <c r="C139" s="188" t="s">
        <v>300</v>
      </c>
      <c r="D139" s="186" t="s">
        <v>584</v>
      </c>
      <c r="E139" s="52">
        <v>92790</v>
      </c>
      <c r="F139" s="52">
        <v>58703.839999999997</v>
      </c>
      <c r="G139" s="32">
        <v>92790</v>
      </c>
      <c r="H139" s="32">
        <v>100212</v>
      </c>
      <c r="I139" s="285" t="s">
        <v>799</v>
      </c>
      <c r="J139" s="347">
        <f t="shared" si="70"/>
        <v>7.9987067571936632E-2</v>
      </c>
      <c r="K139" s="298"/>
      <c r="L139" s="287"/>
      <c r="M139" s="30">
        <v>16702</v>
      </c>
      <c r="N139" s="30">
        <v>16702</v>
      </c>
      <c r="O139" s="30"/>
      <c r="P139" s="30">
        <v>16702</v>
      </c>
      <c r="Q139" s="30"/>
      <c r="R139" s="30">
        <v>16702</v>
      </c>
      <c r="S139" s="30"/>
      <c r="T139" s="30">
        <v>16702</v>
      </c>
      <c r="U139" s="30"/>
      <c r="V139" s="30">
        <v>16702</v>
      </c>
      <c r="W139" s="30"/>
      <c r="X139" s="36" t="b">
        <f t="shared" si="71"/>
        <v>1</v>
      </c>
      <c r="Y139" s="80"/>
      <c r="Z139" s="375">
        <v>12</v>
      </c>
      <c r="AA139" s="376">
        <f t="shared" si="72"/>
        <v>8351</v>
      </c>
    </row>
    <row r="140" spans="1:27" s="81" customFormat="1" ht="22.5" customHeight="1" x14ac:dyDescent="0.2">
      <c r="A140" s="89" t="s">
        <v>477</v>
      </c>
      <c r="B140" s="185"/>
      <c r="C140" s="190" t="s">
        <v>476</v>
      </c>
      <c r="D140" s="186" t="s">
        <v>584</v>
      </c>
      <c r="E140" s="52">
        <v>14360</v>
      </c>
      <c r="F140" s="52">
        <v>9140.42</v>
      </c>
      <c r="G140" s="32">
        <v>14360</v>
      </c>
      <c r="H140" s="32">
        <v>15504</v>
      </c>
      <c r="I140" s="285" t="s">
        <v>799</v>
      </c>
      <c r="J140" s="347">
        <f t="shared" si="70"/>
        <v>7.966573816155989E-2</v>
      </c>
      <c r="K140" s="298"/>
      <c r="L140" s="287"/>
      <c r="M140" s="30">
        <v>2584</v>
      </c>
      <c r="N140" s="30">
        <v>2584</v>
      </c>
      <c r="O140" s="30"/>
      <c r="P140" s="30">
        <v>2584</v>
      </c>
      <c r="Q140" s="30"/>
      <c r="R140" s="30">
        <v>2584</v>
      </c>
      <c r="S140" s="30"/>
      <c r="T140" s="30">
        <v>2584</v>
      </c>
      <c r="U140" s="30"/>
      <c r="V140" s="30">
        <v>2584</v>
      </c>
      <c r="W140" s="30"/>
      <c r="X140" s="36" t="b">
        <f t="shared" si="71"/>
        <v>1</v>
      </c>
      <c r="Y140" s="80"/>
      <c r="Z140" s="375">
        <v>12</v>
      </c>
      <c r="AA140" s="376">
        <f t="shared" si="72"/>
        <v>1292</v>
      </c>
    </row>
    <row r="141" spans="1:27" s="81" customFormat="1" ht="22.5" hidden="1" customHeight="1" x14ac:dyDescent="0.2">
      <c r="A141" s="86" t="s">
        <v>82</v>
      </c>
      <c r="B141" s="185"/>
      <c r="C141" s="188" t="s">
        <v>301</v>
      </c>
      <c r="D141" s="186" t="s">
        <v>584</v>
      </c>
      <c r="E141" s="184">
        <v>0</v>
      </c>
      <c r="F141" s="52">
        <v>0</v>
      </c>
      <c r="G141" s="32">
        <v>0</v>
      </c>
      <c r="H141" s="32">
        <v>0</v>
      </c>
      <c r="I141" s="285"/>
      <c r="J141" s="347" t="str">
        <f t="shared" si="70"/>
        <v>n/a</v>
      </c>
      <c r="K141" s="298"/>
      <c r="L141" s="287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6" t="b">
        <f t="shared" si="71"/>
        <v>1</v>
      </c>
      <c r="Y141" s="80"/>
      <c r="Z141" s="375">
        <v>12</v>
      </c>
      <c r="AA141" s="376">
        <f t="shared" si="72"/>
        <v>0</v>
      </c>
    </row>
    <row r="142" spans="1:27" s="81" customFormat="1" ht="22.5" customHeight="1" x14ac:dyDescent="0.2">
      <c r="A142" s="86" t="s">
        <v>83</v>
      </c>
      <c r="B142" s="185"/>
      <c r="C142" s="188" t="s">
        <v>375</v>
      </c>
      <c r="D142" s="186" t="s">
        <v>584</v>
      </c>
      <c r="E142" s="52">
        <v>43727</v>
      </c>
      <c r="F142" s="52">
        <v>28659.46</v>
      </c>
      <c r="G142" s="32">
        <v>43727</v>
      </c>
      <c r="H142" s="32">
        <v>47225</v>
      </c>
      <c r="I142" s="285" t="s">
        <v>799</v>
      </c>
      <c r="J142" s="347">
        <f t="shared" si="70"/>
        <v>7.999634093351933E-2</v>
      </c>
      <c r="K142" s="298"/>
      <c r="L142" s="287">
        <f>$H$142/12</f>
        <v>3935.4166666666665</v>
      </c>
      <c r="M142" s="287">
        <f t="shared" ref="M142:W142" si="75">$H$142/12</f>
        <v>3935.4166666666665</v>
      </c>
      <c r="N142" s="287">
        <f t="shared" si="75"/>
        <v>3935.4166666666665</v>
      </c>
      <c r="O142" s="287">
        <f t="shared" si="75"/>
        <v>3935.4166666666665</v>
      </c>
      <c r="P142" s="287">
        <f t="shared" si="75"/>
        <v>3935.4166666666665</v>
      </c>
      <c r="Q142" s="287">
        <f t="shared" si="75"/>
        <v>3935.4166666666665</v>
      </c>
      <c r="R142" s="287">
        <f t="shared" si="75"/>
        <v>3935.4166666666665</v>
      </c>
      <c r="S142" s="287">
        <f t="shared" si="75"/>
        <v>3935.4166666666665</v>
      </c>
      <c r="T142" s="287">
        <f t="shared" si="75"/>
        <v>3935.4166666666665</v>
      </c>
      <c r="U142" s="287">
        <f t="shared" si="75"/>
        <v>3935.4166666666665</v>
      </c>
      <c r="V142" s="287">
        <f t="shared" si="75"/>
        <v>3935.4166666666665</v>
      </c>
      <c r="W142" s="287">
        <f t="shared" si="75"/>
        <v>3935.4166666666665</v>
      </c>
      <c r="X142" s="36" t="b">
        <f t="shared" si="71"/>
        <v>1</v>
      </c>
      <c r="Y142" s="80"/>
      <c r="Z142" s="375">
        <v>12</v>
      </c>
      <c r="AA142" s="376">
        <f t="shared" si="72"/>
        <v>3935.4166666666665</v>
      </c>
    </row>
    <row r="143" spans="1:27" s="81" customFormat="1" ht="22.5" hidden="1" customHeight="1" x14ac:dyDescent="0.2">
      <c r="A143" s="86" t="s">
        <v>159</v>
      </c>
      <c r="B143" s="185"/>
      <c r="C143" s="188" t="s">
        <v>376</v>
      </c>
      <c r="D143" s="186" t="s">
        <v>584</v>
      </c>
      <c r="E143" s="52">
        <v>0</v>
      </c>
      <c r="F143" s="52">
        <v>0</v>
      </c>
      <c r="G143" s="32">
        <v>0</v>
      </c>
      <c r="H143" s="32">
        <v>0</v>
      </c>
      <c r="I143" s="285"/>
      <c r="J143" s="347" t="str">
        <f t="shared" si="70"/>
        <v>n/a</v>
      </c>
      <c r="K143" s="298"/>
      <c r="L143" s="287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6" t="b">
        <f t="shared" si="71"/>
        <v>1</v>
      </c>
      <c r="Y143" s="80"/>
      <c r="Z143" s="375">
        <v>12</v>
      </c>
      <c r="AA143" s="376">
        <f t="shared" si="72"/>
        <v>0</v>
      </c>
    </row>
    <row r="144" spans="1:27" s="81" customFormat="1" ht="22.5" hidden="1" customHeight="1" x14ac:dyDescent="0.2">
      <c r="A144" s="86" t="s">
        <v>595</v>
      </c>
      <c r="B144" s="185"/>
      <c r="C144" s="188" t="s">
        <v>594</v>
      </c>
      <c r="D144" s="186" t="s">
        <v>584</v>
      </c>
      <c r="E144" s="52">
        <v>0</v>
      </c>
      <c r="F144" s="52">
        <v>0</v>
      </c>
      <c r="G144" s="32">
        <v>0</v>
      </c>
      <c r="H144" s="32">
        <v>0</v>
      </c>
      <c r="I144" s="285"/>
      <c r="J144" s="347" t="str">
        <f t="shared" ref="J144" si="76">IF(E144&lt;&gt;0,(H144-E144)/E144,"n/a")</f>
        <v>n/a</v>
      </c>
      <c r="K144" s="298"/>
      <c r="L144" s="287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6" t="b">
        <f t="shared" ref="X144" si="77">SUM(L144:W144)=H144</f>
        <v>1</v>
      </c>
      <c r="Y144" s="80"/>
      <c r="Z144" s="375">
        <v>12</v>
      </c>
      <c r="AA144" s="376">
        <f t="shared" si="72"/>
        <v>0</v>
      </c>
    </row>
    <row r="145" spans="1:27" s="81" customFormat="1" ht="22.5" hidden="1" customHeight="1" x14ac:dyDescent="0.2">
      <c r="A145" s="86" t="s">
        <v>597</v>
      </c>
      <c r="B145" s="185"/>
      <c r="C145" s="188" t="s">
        <v>596</v>
      </c>
      <c r="D145" s="186" t="s">
        <v>584</v>
      </c>
      <c r="E145" s="52">
        <v>0</v>
      </c>
      <c r="F145" s="52">
        <v>0</v>
      </c>
      <c r="G145" s="32">
        <v>0</v>
      </c>
      <c r="H145" s="32">
        <v>0</v>
      </c>
      <c r="I145" s="285"/>
      <c r="J145" s="347" t="str">
        <f t="shared" ref="J145" si="78">IF(E145&lt;&gt;0,(H145-E145)/E145,"n/a")</f>
        <v>n/a</v>
      </c>
      <c r="K145" s="298"/>
      <c r="L145" s="287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6" t="b">
        <f t="shared" ref="X145" si="79">SUM(L145:W145)=H145</f>
        <v>1</v>
      </c>
      <c r="Y145" s="80"/>
      <c r="Z145" s="375">
        <v>12</v>
      </c>
      <c r="AA145" s="376">
        <f t="shared" si="72"/>
        <v>0</v>
      </c>
    </row>
    <row r="146" spans="1:27" s="81" customFormat="1" ht="22.5" hidden="1" customHeight="1" x14ac:dyDescent="0.2">
      <c r="A146" s="86" t="s">
        <v>84</v>
      </c>
      <c r="B146" s="185"/>
      <c r="C146" s="188" t="s">
        <v>377</v>
      </c>
      <c r="D146" s="186" t="s">
        <v>584</v>
      </c>
      <c r="E146" s="52">
        <v>0</v>
      </c>
      <c r="F146" s="52">
        <v>0</v>
      </c>
      <c r="G146" s="32">
        <v>0</v>
      </c>
      <c r="H146" s="32">
        <v>0</v>
      </c>
      <c r="I146" s="291"/>
      <c r="J146" s="347" t="str">
        <f t="shared" si="70"/>
        <v>n/a</v>
      </c>
      <c r="K146" s="298"/>
      <c r="L146" s="287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6" t="b">
        <f t="shared" si="71"/>
        <v>1</v>
      </c>
      <c r="Y146" s="80"/>
      <c r="Z146" s="375">
        <v>12</v>
      </c>
      <c r="AA146" s="376">
        <f t="shared" si="72"/>
        <v>0</v>
      </c>
    </row>
    <row r="147" spans="1:27" s="81" customFormat="1" ht="22.5" hidden="1" customHeight="1" x14ac:dyDescent="0.2">
      <c r="A147" s="86" t="s">
        <v>191</v>
      </c>
      <c r="B147" s="185"/>
      <c r="C147" s="188" t="s">
        <v>378</v>
      </c>
      <c r="D147" s="186" t="s">
        <v>584</v>
      </c>
      <c r="E147" s="52">
        <v>0</v>
      </c>
      <c r="F147" s="52">
        <v>0</v>
      </c>
      <c r="G147" s="32">
        <v>0</v>
      </c>
      <c r="H147" s="32">
        <v>0</v>
      </c>
      <c r="I147" s="285"/>
      <c r="J147" s="347" t="str">
        <f t="shared" si="70"/>
        <v>n/a</v>
      </c>
      <c r="K147" s="298"/>
      <c r="L147" s="287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6" t="b">
        <f t="shared" si="71"/>
        <v>1</v>
      </c>
      <c r="Y147" s="80"/>
      <c r="Z147" s="375">
        <v>12</v>
      </c>
      <c r="AA147" s="376">
        <f t="shared" si="72"/>
        <v>0</v>
      </c>
    </row>
    <row r="148" spans="1:27" s="37" customFormat="1" ht="22.5" customHeight="1" x14ac:dyDescent="0.2">
      <c r="A148" s="257"/>
      <c r="B148" s="259" t="s">
        <v>36</v>
      </c>
      <c r="C148" s="257"/>
      <c r="D148" s="257"/>
      <c r="E148" s="252">
        <f>SUM(E135:E147)</f>
        <v>238518</v>
      </c>
      <c r="F148" s="252">
        <f>SUM(F135:F147)</f>
        <v>146712.10999999999</v>
      </c>
      <c r="G148" s="252">
        <f>SUM(G135:G147)</f>
        <v>238518</v>
      </c>
      <c r="H148" s="252">
        <f>SUM(H135:H147)</f>
        <v>257592</v>
      </c>
      <c r="I148" s="253"/>
      <c r="J148" s="349"/>
      <c r="K148" s="359"/>
      <c r="L148" s="354">
        <f t="shared" ref="L148:W148" si="80">SUM(L135:L147)</f>
        <v>4739.5</v>
      </c>
      <c r="M148" s="252">
        <f t="shared" si="80"/>
        <v>38192.5</v>
      </c>
      <c r="N148" s="252">
        <f t="shared" si="80"/>
        <v>38192.5</v>
      </c>
      <c r="O148" s="252">
        <f t="shared" si="80"/>
        <v>4739.5</v>
      </c>
      <c r="P148" s="252">
        <f t="shared" si="80"/>
        <v>38192.5</v>
      </c>
      <c r="Q148" s="252">
        <f t="shared" si="80"/>
        <v>4739.5</v>
      </c>
      <c r="R148" s="252">
        <f t="shared" si="80"/>
        <v>38192.5</v>
      </c>
      <c r="S148" s="252">
        <f t="shared" si="80"/>
        <v>4739.5</v>
      </c>
      <c r="T148" s="252">
        <f t="shared" si="80"/>
        <v>38192.5</v>
      </c>
      <c r="U148" s="252">
        <f t="shared" si="80"/>
        <v>4739.5</v>
      </c>
      <c r="V148" s="252">
        <f t="shared" si="80"/>
        <v>38192.5</v>
      </c>
      <c r="W148" s="252">
        <f t="shared" si="80"/>
        <v>4739.5</v>
      </c>
      <c r="X148" s="36" t="b">
        <f t="shared" si="71"/>
        <v>1</v>
      </c>
      <c r="Y148" s="36"/>
      <c r="Z148" s="377"/>
      <c r="AA148" s="378"/>
    </row>
    <row r="149" spans="1:27" s="38" customFormat="1" ht="18.75" hidden="1" customHeight="1" x14ac:dyDescent="0.2">
      <c r="B149" s="39" t="s">
        <v>491</v>
      </c>
      <c r="C149" s="40"/>
      <c r="D149" s="40"/>
      <c r="E149" s="41"/>
      <c r="F149" s="338"/>
      <c r="G149" s="41"/>
      <c r="H149" s="41"/>
      <c r="I149" s="41"/>
      <c r="J149" s="288"/>
      <c r="K149" s="364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3"/>
      <c r="Z149" s="373"/>
      <c r="AA149" s="374"/>
    </row>
    <row r="150" spans="1:27" s="81" customFormat="1" ht="22.5" hidden="1" customHeight="1" x14ac:dyDescent="0.2">
      <c r="A150" s="86" t="s">
        <v>77</v>
      </c>
      <c r="B150" s="185"/>
      <c r="C150" s="188" t="s">
        <v>379</v>
      </c>
      <c r="D150" s="186" t="s">
        <v>584</v>
      </c>
      <c r="E150" s="52">
        <v>0</v>
      </c>
      <c r="F150" s="52">
        <v>0</v>
      </c>
      <c r="G150" s="32">
        <v>0</v>
      </c>
      <c r="H150" s="32">
        <v>0</v>
      </c>
      <c r="I150" s="285"/>
      <c r="J150" s="347" t="str">
        <f t="shared" ref="J150:J152" si="81">IF(E150&lt;&gt;0,(H150-E150)/E150,"n/a")</f>
        <v>n/a</v>
      </c>
      <c r="K150" s="298"/>
      <c r="L150" s="287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6" t="b">
        <f t="shared" ref="X150:X153" si="82">SUM(L150:W150)=H150</f>
        <v>1</v>
      </c>
      <c r="Y150" s="80"/>
      <c r="Z150" s="375">
        <v>12</v>
      </c>
      <c r="AA150" s="376">
        <f t="shared" ref="AA150:AA152" si="83">H150/Z150</f>
        <v>0</v>
      </c>
    </row>
    <row r="151" spans="1:27" s="81" customFormat="1" ht="22.5" hidden="1" customHeight="1" x14ac:dyDescent="0.2">
      <c r="A151" s="86" t="s">
        <v>78</v>
      </c>
      <c r="B151" s="185"/>
      <c r="C151" s="188" t="s">
        <v>380</v>
      </c>
      <c r="D151" s="186" t="s">
        <v>584</v>
      </c>
      <c r="E151" s="52">
        <v>0</v>
      </c>
      <c r="F151" s="52">
        <v>0</v>
      </c>
      <c r="G151" s="32">
        <v>0</v>
      </c>
      <c r="H151" s="32">
        <v>0</v>
      </c>
      <c r="I151" s="285"/>
      <c r="J151" s="347" t="str">
        <f t="shared" si="81"/>
        <v>n/a</v>
      </c>
      <c r="K151" s="298"/>
      <c r="L151" s="287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6" t="b">
        <f t="shared" si="82"/>
        <v>1</v>
      </c>
      <c r="Y151" s="80"/>
      <c r="Z151" s="375">
        <v>12</v>
      </c>
      <c r="AA151" s="376">
        <f t="shared" si="83"/>
        <v>0</v>
      </c>
    </row>
    <row r="152" spans="1:27" s="81" customFormat="1" ht="22.5" hidden="1" customHeight="1" x14ac:dyDescent="0.2">
      <c r="A152" s="86" t="s">
        <v>79</v>
      </c>
      <c r="B152" s="185"/>
      <c r="C152" s="188" t="s">
        <v>381</v>
      </c>
      <c r="D152" s="186" t="s">
        <v>584</v>
      </c>
      <c r="E152" s="52">
        <v>0</v>
      </c>
      <c r="F152" s="52">
        <v>0</v>
      </c>
      <c r="G152" s="32">
        <v>0</v>
      </c>
      <c r="H152" s="32">
        <v>0</v>
      </c>
      <c r="I152" s="285"/>
      <c r="J152" s="347" t="str">
        <f t="shared" si="81"/>
        <v>n/a</v>
      </c>
      <c r="K152" s="298"/>
      <c r="L152" s="287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6" t="b">
        <f t="shared" si="82"/>
        <v>1</v>
      </c>
      <c r="Y152" s="80"/>
      <c r="Z152" s="375">
        <v>12</v>
      </c>
      <c r="AA152" s="376">
        <f t="shared" si="83"/>
        <v>0</v>
      </c>
    </row>
    <row r="153" spans="1:27" s="37" customFormat="1" ht="22.5" hidden="1" customHeight="1" x14ac:dyDescent="0.2">
      <c r="A153" s="257"/>
      <c r="B153" s="251" t="s">
        <v>76</v>
      </c>
      <c r="C153" s="257"/>
      <c r="D153" s="257"/>
      <c r="E153" s="252">
        <f>SUM(E150:E152)</f>
        <v>0</v>
      </c>
      <c r="F153" s="252">
        <f>SUM(F150:F152)</f>
        <v>0</v>
      </c>
      <c r="G153" s="252">
        <f>SUM(G150:G152)</f>
        <v>0</v>
      </c>
      <c r="H153" s="252">
        <f>SUM(H150:H152)</f>
        <v>0</v>
      </c>
      <c r="I153" s="253"/>
      <c r="J153" s="349"/>
      <c r="K153" s="359"/>
      <c r="L153" s="354">
        <f>SUM(L150:L152)</f>
        <v>0</v>
      </c>
      <c r="M153" s="252">
        <f t="shared" ref="M153:W153" si="84">SUM(M150:M152)</f>
        <v>0</v>
      </c>
      <c r="N153" s="252">
        <f t="shared" si="84"/>
        <v>0</v>
      </c>
      <c r="O153" s="252">
        <f t="shared" si="84"/>
        <v>0</v>
      </c>
      <c r="P153" s="252">
        <f t="shared" si="84"/>
        <v>0</v>
      </c>
      <c r="Q153" s="252">
        <f t="shared" si="84"/>
        <v>0</v>
      </c>
      <c r="R153" s="252">
        <f t="shared" si="84"/>
        <v>0</v>
      </c>
      <c r="S153" s="252">
        <f t="shared" si="84"/>
        <v>0</v>
      </c>
      <c r="T153" s="252">
        <f t="shared" si="84"/>
        <v>0</v>
      </c>
      <c r="U153" s="252">
        <f t="shared" si="84"/>
        <v>0</v>
      </c>
      <c r="V153" s="252">
        <f t="shared" si="84"/>
        <v>0</v>
      </c>
      <c r="W153" s="252">
        <f t="shared" si="84"/>
        <v>0</v>
      </c>
      <c r="X153" s="36" t="b">
        <f t="shared" si="82"/>
        <v>1</v>
      </c>
      <c r="Y153" s="36"/>
      <c r="Z153" s="377"/>
      <c r="AA153" s="378"/>
    </row>
    <row r="154" spans="1:27" s="38" customFormat="1" ht="18.75" hidden="1" customHeight="1" x14ac:dyDescent="0.2">
      <c r="B154" s="39" t="s">
        <v>492</v>
      </c>
      <c r="C154" s="40"/>
      <c r="D154" s="40"/>
      <c r="E154" s="41"/>
      <c r="F154" s="338"/>
      <c r="G154" s="41"/>
      <c r="H154" s="41"/>
      <c r="I154" s="41"/>
      <c r="J154" s="288"/>
      <c r="K154" s="364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3"/>
      <c r="Z154" s="373"/>
      <c r="AA154" s="374"/>
    </row>
    <row r="155" spans="1:27" s="81" customFormat="1" ht="22.5" hidden="1" customHeight="1" x14ac:dyDescent="0.2">
      <c r="A155" s="88" t="s">
        <v>91</v>
      </c>
      <c r="B155" s="185"/>
      <c r="C155" s="183" t="s">
        <v>382</v>
      </c>
      <c r="D155" s="186" t="s">
        <v>584</v>
      </c>
      <c r="E155" s="52">
        <v>0</v>
      </c>
      <c r="F155" s="52">
        <v>0</v>
      </c>
      <c r="G155" s="32">
        <v>0</v>
      </c>
      <c r="H155" s="32">
        <v>0</v>
      </c>
      <c r="I155" s="291"/>
      <c r="J155" s="347" t="str">
        <f t="shared" ref="J155:J156" si="85">IF(E155&lt;&gt;0,(H155-E155)/E155,"n/a")</f>
        <v>n/a</v>
      </c>
      <c r="K155" s="298"/>
      <c r="L155" s="287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6" t="b">
        <f t="shared" ref="X155:X157" si="86">SUM(L155:W155)=H155</f>
        <v>1</v>
      </c>
      <c r="Y155" s="80"/>
      <c r="Z155" s="375">
        <v>12</v>
      </c>
      <c r="AA155" s="376">
        <f t="shared" ref="AA155:AA156" si="87">H155/Z155</f>
        <v>0</v>
      </c>
    </row>
    <row r="156" spans="1:27" s="81" customFormat="1" ht="22.5" hidden="1" customHeight="1" x14ac:dyDescent="0.2">
      <c r="A156" s="88" t="s">
        <v>274</v>
      </c>
      <c r="B156" s="185"/>
      <c r="C156" s="183" t="s">
        <v>383</v>
      </c>
      <c r="D156" s="186" t="s">
        <v>584</v>
      </c>
      <c r="E156" s="52">
        <v>0</v>
      </c>
      <c r="F156" s="52">
        <v>0</v>
      </c>
      <c r="G156" s="32">
        <v>0</v>
      </c>
      <c r="H156" s="32">
        <v>0</v>
      </c>
      <c r="I156" s="291"/>
      <c r="J156" s="347" t="str">
        <f t="shared" si="85"/>
        <v>n/a</v>
      </c>
      <c r="K156" s="298"/>
      <c r="L156" s="287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6" t="b">
        <f t="shared" si="86"/>
        <v>1</v>
      </c>
      <c r="Y156" s="80"/>
      <c r="Z156" s="375">
        <v>12</v>
      </c>
      <c r="AA156" s="376">
        <f t="shared" si="87"/>
        <v>0</v>
      </c>
    </row>
    <row r="157" spans="1:27" s="37" customFormat="1" ht="22.5" hidden="1" customHeight="1" x14ac:dyDescent="0.2">
      <c r="A157" s="257"/>
      <c r="B157" s="251" t="s">
        <v>37</v>
      </c>
      <c r="C157" s="257"/>
      <c r="D157" s="257"/>
      <c r="E157" s="252">
        <f>SUM(E155:E156)</f>
        <v>0</v>
      </c>
      <c r="F157" s="252">
        <f t="shared" ref="F157:H157" si="88">SUM(F155:F156)</f>
        <v>0</v>
      </c>
      <c r="G157" s="252">
        <f t="shared" si="88"/>
        <v>0</v>
      </c>
      <c r="H157" s="252">
        <f t="shared" si="88"/>
        <v>0</v>
      </c>
      <c r="I157" s="253"/>
      <c r="J157" s="349"/>
      <c r="K157" s="359"/>
      <c r="L157" s="354">
        <f>SUM(L155:L156)</f>
        <v>0</v>
      </c>
      <c r="M157" s="252">
        <f t="shared" ref="M157:W157" si="89">SUM(M155:M156)</f>
        <v>0</v>
      </c>
      <c r="N157" s="252">
        <f t="shared" si="89"/>
        <v>0</v>
      </c>
      <c r="O157" s="252">
        <f t="shared" si="89"/>
        <v>0</v>
      </c>
      <c r="P157" s="252">
        <f t="shared" si="89"/>
        <v>0</v>
      </c>
      <c r="Q157" s="252">
        <f t="shared" si="89"/>
        <v>0</v>
      </c>
      <c r="R157" s="252">
        <f t="shared" si="89"/>
        <v>0</v>
      </c>
      <c r="S157" s="252">
        <f t="shared" si="89"/>
        <v>0</v>
      </c>
      <c r="T157" s="252">
        <f t="shared" si="89"/>
        <v>0</v>
      </c>
      <c r="U157" s="252">
        <f t="shared" si="89"/>
        <v>0</v>
      </c>
      <c r="V157" s="252">
        <f t="shared" si="89"/>
        <v>0</v>
      </c>
      <c r="W157" s="252">
        <f t="shared" si="89"/>
        <v>0</v>
      </c>
      <c r="X157" s="36" t="b">
        <f t="shared" si="86"/>
        <v>1</v>
      </c>
      <c r="Y157" s="36"/>
      <c r="Z157" s="377"/>
      <c r="AA157" s="378"/>
    </row>
    <row r="158" spans="1:27" s="38" customFormat="1" ht="18.75" hidden="1" customHeight="1" x14ac:dyDescent="0.2">
      <c r="B158" s="39" t="s">
        <v>493</v>
      </c>
      <c r="C158" s="40"/>
      <c r="D158" s="40"/>
      <c r="E158" s="41"/>
      <c r="F158" s="338"/>
      <c r="G158" s="41"/>
      <c r="H158" s="41"/>
      <c r="I158" s="41"/>
      <c r="J158" s="288"/>
      <c r="K158" s="364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3"/>
      <c r="Z158" s="373"/>
      <c r="AA158" s="374"/>
    </row>
    <row r="159" spans="1:27" s="81" customFormat="1" ht="22.5" hidden="1" customHeight="1" x14ac:dyDescent="0.2">
      <c r="A159" s="86" t="s">
        <v>208</v>
      </c>
      <c r="B159" s="185"/>
      <c r="C159" s="191" t="s">
        <v>551</v>
      </c>
      <c r="D159" s="186" t="s">
        <v>584</v>
      </c>
      <c r="E159" s="52">
        <v>0</v>
      </c>
      <c r="F159" s="52">
        <v>0</v>
      </c>
      <c r="G159" s="32">
        <v>0</v>
      </c>
      <c r="H159" s="32">
        <v>0</v>
      </c>
      <c r="I159" s="289"/>
      <c r="J159" s="347" t="str">
        <f t="shared" ref="J159:J165" si="90">IF(E159&lt;&gt;0,(H159-E159)/E159,"n/a")</f>
        <v>n/a</v>
      </c>
      <c r="K159" s="298"/>
      <c r="L159" s="287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6" t="b">
        <f t="shared" ref="X159:X166" si="91">SUM(L159:W159)=H159</f>
        <v>1</v>
      </c>
      <c r="Y159" s="80"/>
      <c r="Z159" s="375">
        <v>12</v>
      </c>
      <c r="AA159" s="376">
        <f t="shared" ref="AA159:AA165" si="92">H159/Z159</f>
        <v>0</v>
      </c>
    </row>
    <row r="160" spans="1:27" s="81" customFormat="1" ht="22.5" hidden="1" customHeight="1" x14ac:dyDescent="0.2">
      <c r="A160" s="86" t="s">
        <v>209</v>
      </c>
      <c r="B160" s="185"/>
      <c r="C160" s="191" t="s">
        <v>552</v>
      </c>
      <c r="D160" s="186" t="s">
        <v>584</v>
      </c>
      <c r="E160" s="52">
        <v>0</v>
      </c>
      <c r="F160" s="52">
        <v>0</v>
      </c>
      <c r="G160" s="32">
        <v>0</v>
      </c>
      <c r="H160" s="32">
        <v>0</v>
      </c>
      <c r="I160" s="289"/>
      <c r="J160" s="347" t="str">
        <f t="shared" si="90"/>
        <v>n/a</v>
      </c>
      <c r="K160" s="298"/>
      <c r="L160" s="287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6" t="b">
        <f t="shared" si="91"/>
        <v>1</v>
      </c>
      <c r="Y160" s="80"/>
      <c r="Z160" s="375">
        <v>12</v>
      </c>
      <c r="AA160" s="376">
        <f t="shared" si="92"/>
        <v>0</v>
      </c>
    </row>
    <row r="161" spans="1:27" s="81" customFormat="1" ht="22.5" hidden="1" customHeight="1" x14ac:dyDescent="0.2">
      <c r="A161" s="86" t="s">
        <v>210</v>
      </c>
      <c r="B161" s="185"/>
      <c r="C161" s="191" t="s">
        <v>553</v>
      </c>
      <c r="D161" s="186" t="s">
        <v>584</v>
      </c>
      <c r="E161" s="52">
        <v>0</v>
      </c>
      <c r="F161" s="52">
        <v>0</v>
      </c>
      <c r="G161" s="32">
        <v>0</v>
      </c>
      <c r="H161" s="32">
        <v>0</v>
      </c>
      <c r="I161" s="289"/>
      <c r="J161" s="347" t="str">
        <f t="shared" si="90"/>
        <v>n/a</v>
      </c>
      <c r="K161" s="298"/>
      <c r="L161" s="287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6" t="b">
        <f t="shared" si="91"/>
        <v>1</v>
      </c>
      <c r="Y161" s="80"/>
      <c r="Z161" s="375">
        <v>12</v>
      </c>
      <c r="AA161" s="376">
        <f t="shared" si="92"/>
        <v>0</v>
      </c>
    </row>
    <row r="162" spans="1:27" s="81" customFormat="1" ht="22.5" hidden="1" customHeight="1" x14ac:dyDescent="0.2">
      <c r="A162" s="86" t="s">
        <v>174</v>
      </c>
      <c r="B162" s="185"/>
      <c r="C162" s="191" t="s">
        <v>554</v>
      </c>
      <c r="D162" s="186" t="s">
        <v>584</v>
      </c>
      <c r="E162" s="52">
        <v>0</v>
      </c>
      <c r="F162" s="52">
        <v>0</v>
      </c>
      <c r="G162" s="32">
        <v>0</v>
      </c>
      <c r="H162" s="32">
        <v>0</v>
      </c>
      <c r="I162" s="289"/>
      <c r="J162" s="347" t="str">
        <f t="shared" si="90"/>
        <v>n/a</v>
      </c>
      <c r="K162" s="298"/>
      <c r="L162" s="287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6" t="b">
        <f t="shared" si="91"/>
        <v>1</v>
      </c>
      <c r="Y162" s="80"/>
      <c r="Z162" s="375">
        <v>12</v>
      </c>
      <c r="AA162" s="376">
        <f t="shared" si="92"/>
        <v>0</v>
      </c>
    </row>
    <row r="163" spans="1:27" s="81" customFormat="1" ht="22.5" hidden="1" customHeight="1" x14ac:dyDescent="0.2">
      <c r="A163" s="86" t="s">
        <v>211</v>
      </c>
      <c r="B163" s="185"/>
      <c r="C163" s="191" t="s">
        <v>555</v>
      </c>
      <c r="D163" s="186" t="s">
        <v>584</v>
      </c>
      <c r="E163" s="52">
        <v>0</v>
      </c>
      <c r="F163" s="52">
        <v>0</v>
      </c>
      <c r="G163" s="32">
        <v>0</v>
      </c>
      <c r="H163" s="32">
        <v>0</v>
      </c>
      <c r="I163" s="289"/>
      <c r="J163" s="347" t="str">
        <f t="shared" si="90"/>
        <v>n/a</v>
      </c>
      <c r="K163" s="298"/>
      <c r="L163" s="287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6" t="b">
        <f t="shared" si="91"/>
        <v>1</v>
      </c>
      <c r="Y163" s="80"/>
      <c r="Z163" s="375">
        <v>12</v>
      </c>
      <c r="AA163" s="376">
        <f t="shared" si="92"/>
        <v>0</v>
      </c>
    </row>
    <row r="164" spans="1:27" s="81" customFormat="1" ht="22.5" hidden="1" customHeight="1" x14ac:dyDescent="0.2">
      <c r="A164" s="86" t="s">
        <v>212</v>
      </c>
      <c r="B164" s="185"/>
      <c r="C164" s="191" t="s">
        <v>556</v>
      </c>
      <c r="D164" s="186" t="s">
        <v>584</v>
      </c>
      <c r="E164" s="52">
        <v>0</v>
      </c>
      <c r="F164" s="52">
        <v>0</v>
      </c>
      <c r="G164" s="32">
        <v>0</v>
      </c>
      <c r="H164" s="32">
        <v>0</v>
      </c>
      <c r="I164" s="290"/>
      <c r="J164" s="347" t="str">
        <f t="shared" si="90"/>
        <v>n/a</v>
      </c>
      <c r="K164" s="298"/>
      <c r="L164" s="287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6" t="b">
        <f t="shared" si="91"/>
        <v>1</v>
      </c>
      <c r="Y164" s="80"/>
      <c r="Z164" s="375">
        <v>12</v>
      </c>
      <c r="AA164" s="376">
        <f t="shared" si="92"/>
        <v>0</v>
      </c>
    </row>
    <row r="165" spans="1:27" s="81" customFormat="1" ht="22.5" hidden="1" customHeight="1" x14ac:dyDescent="0.2">
      <c r="A165" s="86" t="s">
        <v>213</v>
      </c>
      <c r="B165" s="185"/>
      <c r="C165" s="191" t="s">
        <v>557</v>
      </c>
      <c r="D165" s="186" t="s">
        <v>584</v>
      </c>
      <c r="E165" s="52">
        <v>0</v>
      </c>
      <c r="F165" s="52">
        <v>0</v>
      </c>
      <c r="G165" s="32">
        <v>0</v>
      </c>
      <c r="H165" s="32">
        <v>0</v>
      </c>
      <c r="I165" s="289"/>
      <c r="J165" s="347" t="str">
        <f t="shared" si="90"/>
        <v>n/a</v>
      </c>
      <c r="K165" s="298"/>
      <c r="L165" s="287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6" t="b">
        <f t="shared" si="91"/>
        <v>1</v>
      </c>
      <c r="Y165" s="80"/>
      <c r="Z165" s="375">
        <v>12</v>
      </c>
      <c r="AA165" s="376">
        <f t="shared" si="92"/>
        <v>0</v>
      </c>
    </row>
    <row r="166" spans="1:27" s="37" customFormat="1" ht="22.5" hidden="1" customHeight="1" x14ac:dyDescent="0.2">
      <c r="A166" s="257"/>
      <c r="B166" s="251" t="s">
        <v>493</v>
      </c>
      <c r="C166" s="257"/>
      <c r="D166" s="257"/>
      <c r="E166" s="252">
        <f>SUM(E159:E165)</f>
        <v>0</v>
      </c>
      <c r="F166" s="252">
        <f t="shared" ref="F166:H166" si="93">SUM(F159:F165)</f>
        <v>0</v>
      </c>
      <c r="G166" s="252">
        <f t="shared" si="93"/>
        <v>0</v>
      </c>
      <c r="H166" s="252">
        <f t="shared" si="93"/>
        <v>0</v>
      </c>
      <c r="I166" s="253"/>
      <c r="J166" s="349"/>
      <c r="K166" s="359"/>
      <c r="L166" s="354">
        <f t="shared" ref="L166:W166" si="94">SUM(L159:L165)</f>
        <v>0</v>
      </c>
      <c r="M166" s="252">
        <f t="shared" si="94"/>
        <v>0</v>
      </c>
      <c r="N166" s="252">
        <f t="shared" si="94"/>
        <v>0</v>
      </c>
      <c r="O166" s="252">
        <f t="shared" si="94"/>
        <v>0</v>
      </c>
      <c r="P166" s="252">
        <f t="shared" si="94"/>
        <v>0</v>
      </c>
      <c r="Q166" s="252">
        <f t="shared" si="94"/>
        <v>0</v>
      </c>
      <c r="R166" s="252">
        <f t="shared" si="94"/>
        <v>0</v>
      </c>
      <c r="S166" s="252">
        <f t="shared" si="94"/>
        <v>0</v>
      </c>
      <c r="T166" s="252">
        <f t="shared" si="94"/>
        <v>0</v>
      </c>
      <c r="U166" s="252">
        <f t="shared" si="94"/>
        <v>0</v>
      </c>
      <c r="V166" s="252">
        <f t="shared" si="94"/>
        <v>0</v>
      </c>
      <c r="W166" s="252">
        <f t="shared" si="94"/>
        <v>0</v>
      </c>
      <c r="X166" s="36" t="b">
        <f t="shared" si="91"/>
        <v>1</v>
      </c>
      <c r="Y166" s="36"/>
      <c r="Z166" s="377"/>
      <c r="AA166" s="378"/>
    </row>
    <row r="167" spans="1:27" s="38" customFormat="1" ht="18.75" customHeight="1" x14ac:dyDescent="0.2">
      <c r="B167" s="39" t="s">
        <v>494</v>
      </c>
      <c r="C167" s="40"/>
      <c r="D167" s="40"/>
      <c r="E167" s="41"/>
      <c r="F167" s="338"/>
      <c r="G167" s="41"/>
      <c r="H167" s="41"/>
      <c r="I167" s="41"/>
      <c r="J167" s="288"/>
      <c r="K167" s="364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3"/>
      <c r="Z167" s="373"/>
      <c r="AA167" s="374"/>
    </row>
    <row r="168" spans="1:27" s="81" customFormat="1" ht="22.5" customHeight="1" x14ac:dyDescent="0.2">
      <c r="A168" s="86" t="s">
        <v>92</v>
      </c>
      <c r="B168" s="185"/>
      <c r="C168" s="188" t="s">
        <v>384</v>
      </c>
      <c r="D168" s="186" t="s">
        <v>584</v>
      </c>
      <c r="E168" s="52">
        <v>0</v>
      </c>
      <c r="F168" s="52">
        <v>0</v>
      </c>
      <c r="G168" s="32">
        <v>0</v>
      </c>
      <c r="H168" s="32">
        <v>1000</v>
      </c>
      <c r="I168" s="285" t="s">
        <v>825</v>
      </c>
      <c r="J168" s="347" t="str">
        <f t="shared" ref="J168:J191" si="95">IF(E168&lt;&gt;0,(H168-E168)/E168,"n/a")</f>
        <v>n/a</v>
      </c>
      <c r="K168" s="298"/>
      <c r="L168" s="287"/>
      <c r="M168" s="30"/>
      <c r="N168" s="30"/>
      <c r="O168" s="30"/>
      <c r="P168" s="30">
        <v>500</v>
      </c>
      <c r="Q168" s="30"/>
      <c r="R168" s="30"/>
      <c r="S168" s="30"/>
      <c r="T168" s="30"/>
      <c r="U168" s="30"/>
      <c r="V168" s="30">
        <v>500</v>
      </c>
      <c r="W168" s="30"/>
      <c r="X168" s="36" t="b">
        <f t="shared" ref="X168:X192" si="96">SUM(L168:W168)=H168</f>
        <v>1</v>
      </c>
      <c r="Y168" s="80"/>
      <c r="Z168" s="375">
        <v>12</v>
      </c>
      <c r="AA168" s="376">
        <f t="shared" ref="AA168:AA191" si="97">H168/Z168</f>
        <v>83.333333333333329</v>
      </c>
    </row>
    <row r="169" spans="1:27" s="81" customFormat="1" ht="22.5" hidden="1" customHeight="1" x14ac:dyDescent="0.2">
      <c r="A169" s="86" t="s">
        <v>93</v>
      </c>
      <c r="B169" s="185"/>
      <c r="C169" s="188" t="s">
        <v>385</v>
      </c>
      <c r="D169" s="186" t="s">
        <v>584</v>
      </c>
      <c r="E169" s="52">
        <v>0</v>
      </c>
      <c r="F169" s="52">
        <v>0</v>
      </c>
      <c r="G169" s="32">
        <v>0</v>
      </c>
      <c r="H169" s="32">
        <v>0</v>
      </c>
      <c r="I169" s="285"/>
      <c r="J169" s="347" t="str">
        <f t="shared" si="95"/>
        <v>n/a</v>
      </c>
      <c r="K169" s="298"/>
      <c r="L169" s="287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6" t="b">
        <f t="shared" si="96"/>
        <v>1</v>
      </c>
      <c r="Y169" s="80"/>
      <c r="Z169" s="375">
        <v>12</v>
      </c>
      <c r="AA169" s="376">
        <f t="shared" si="97"/>
        <v>0</v>
      </c>
    </row>
    <row r="170" spans="1:27" s="81" customFormat="1" ht="22.5" hidden="1" customHeight="1" x14ac:dyDescent="0.2">
      <c r="A170" s="86" t="s">
        <v>134</v>
      </c>
      <c r="B170" s="185"/>
      <c r="C170" s="188" t="s">
        <v>386</v>
      </c>
      <c r="D170" s="186" t="s">
        <v>584</v>
      </c>
      <c r="E170" s="52">
        <v>0</v>
      </c>
      <c r="F170" s="52">
        <v>0</v>
      </c>
      <c r="G170" s="32">
        <v>0</v>
      </c>
      <c r="H170" s="32">
        <v>0</v>
      </c>
      <c r="I170" s="285"/>
      <c r="J170" s="347" t="str">
        <f t="shared" si="95"/>
        <v>n/a</v>
      </c>
      <c r="K170" s="298"/>
      <c r="L170" s="287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6" t="b">
        <f t="shared" si="96"/>
        <v>1</v>
      </c>
      <c r="Y170" s="80"/>
      <c r="Z170" s="375">
        <v>12</v>
      </c>
      <c r="AA170" s="376">
        <f t="shared" si="97"/>
        <v>0</v>
      </c>
    </row>
    <row r="171" spans="1:27" s="81" customFormat="1" ht="22.5" customHeight="1" x14ac:dyDescent="0.2">
      <c r="A171" s="86" t="s">
        <v>54</v>
      </c>
      <c r="B171" s="185"/>
      <c r="C171" s="188" t="s">
        <v>387</v>
      </c>
      <c r="D171" s="186" t="s">
        <v>584</v>
      </c>
      <c r="E171" s="52">
        <v>0</v>
      </c>
      <c r="F171" s="52">
        <v>0</v>
      </c>
      <c r="G171" s="32">
        <v>0</v>
      </c>
      <c r="H171" s="32">
        <v>2000</v>
      </c>
      <c r="I171" s="285" t="s">
        <v>826</v>
      </c>
      <c r="J171" s="347" t="str">
        <f t="shared" si="95"/>
        <v>n/a</v>
      </c>
      <c r="K171" s="298"/>
      <c r="L171" s="287"/>
      <c r="M171" s="30"/>
      <c r="N171" s="30">
        <v>500</v>
      </c>
      <c r="O171" s="30"/>
      <c r="P171" s="30"/>
      <c r="Q171" s="30">
        <v>500</v>
      </c>
      <c r="R171" s="30"/>
      <c r="S171" s="30"/>
      <c r="T171" s="30">
        <v>500</v>
      </c>
      <c r="U171" s="30"/>
      <c r="V171" s="30"/>
      <c r="W171" s="30">
        <v>500</v>
      </c>
      <c r="X171" s="36" t="b">
        <f t="shared" si="96"/>
        <v>1</v>
      </c>
      <c r="Y171" s="80"/>
      <c r="Z171" s="375">
        <v>12</v>
      </c>
      <c r="AA171" s="376">
        <f t="shared" si="97"/>
        <v>166.66666666666666</v>
      </c>
    </row>
    <row r="172" spans="1:27" s="81" customFormat="1" ht="22.5" customHeight="1" x14ac:dyDescent="0.2">
      <c r="A172" s="86" t="s">
        <v>55</v>
      </c>
      <c r="B172" s="185"/>
      <c r="C172" s="188" t="s">
        <v>302</v>
      </c>
      <c r="D172" s="186" t="s">
        <v>584</v>
      </c>
      <c r="E172" s="52">
        <v>15000</v>
      </c>
      <c r="F172" s="52">
        <v>13747.75</v>
      </c>
      <c r="G172" s="32">
        <v>13747.75</v>
      </c>
      <c r="H172" s="32">
        <v>15000</v>
      </c>
      <c r="I172" s="285" t="s">
        <v>827</v>
      </c>
      <c r="J172" s="347">
        <f t="shared" si="95"/>
        <v>0</v>
      </c>
      <c r="K172" s="298"/>
      <c r="L172" s="287"/>
      <c r="M172" s="287"/>
      <c r="N172" s="287">
        <v>7500</v>
      </c>
      <c r="O172" s="30"/>
      <c r="P172" s="30"/>
      <c r="Q172" s="30"/>
      <c r="R172" s="30"/>
      <c r="S172" s="30"/>
      <c r="T172" s="30"/>
      <c r="U172" s="30"/>
      <c r="V172" s="30">
        <v>7500</v>
      </c>
      <c r="W172" s="30"/>
      <c r="X172" s="36" t="b">
        <f t="shared" si="96"/>
        <v>1</v>
      </c>
      <c r="Y172" s="80"/>
      <c r="Z172" s="375">
        <v>12</v>
      </c>
      <c r="AA172" s="376">
        <f t="shared" si="97"/>
        <v>1250</v>
      </c>
    </row>
    <row r="173" spans="1:27" s="81" customFormat="1" ht="22.5" hidden="1" customHeight="1" x14ac:dyDescent="0.2">
      <c r="A173" s="86" t="s">
        <v>471</v>
      </c>
      <c r="B173" s="185"/>
      <c r="C173" s="188" t="s">
        <v>468</v>
      </c>
      <c r="D173" s="186" t="s">
        <v>584</v>
      </c>
      <c r="E173" s="52">
        <v>0</v>
      </c>
      <c r="F173" s="52">
        <v>0</v>
      </c>
      <c r="G173" s="32">
        <v>0</v>
      </c>
      <c r="H173" s="32">
        <v>0</v>
      </c>
      <c r="I173" s="285"/>
      <c r="J173" s="347" t="str">
        <f t="shared" si="95"/>
        <v>n/a</v>
      </c>
      <c r="K173" s="298"/>
      <c r="L173" s="287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6" t="b">
        <f t="shared" si="96"/>
        <v>1</v>
      </c>
      <c r="Y173" s="80"/>
      <c r="Z173" s="375">
        <v>12</v>
      </c>
      <c r="AA173" s="376">
        <f t="shared" si="97"/>
        <v>0</v>
      </c>
    </row>
    <row r="174" spans="1:27" s="91" customFormat="1" ht="22.5" customHeight="1" x14ac:dyDescent="0.2">
      <c r="A174" s="86" t="s">
        <v>94</v>
      </c>
      <c r="B174" s="192"/>
      <c r="C174" s="188" t="s">
        <v>303</v>
      </c>
      <c r="D174" s="186" t="s">
        <v>584</v>
      </c>
      <c r="E174" s="52">
        <v>0</v>
      </c>
      <c r="F174" s="52">
        <v>0</v>
      </c>
      <c r="G174" s="32">
        <v>0</v>
      </c>
      <c r="H174" s="32">
        <v>11000</v>
      </c>
      <c r="I174" s="285" t="s">
        <v>828</v>
      </c>
      <c r="J174" s="347" t="str">
        <f t="shared" si="95"/>
        <v>n/a</v>
      </c>
      <c r="K174" s="298"/>
      <c r="L174" s="287"/>
      <c r="M174" s="30"/>
      <c r="N174" s="30"/>
      <c r="O174" s="30">
        <v>11000</v>
      </c>
      <c r="P174" s="30"/>
      <c r="Q174" s="30"/>
      <c r="R174" s="30"/>
      <c r="S174" s="30"/>
      <c r="T174" s="30"/>
      <c r="U174" s="30"/>
      <c r="V174" s="30"/>
      <c r="W174" s="30"/>
      <c r="X174" s="36" t="b">
        <f t="shared" si="96"/>
        <v>1</v>
      </c>
      <c r="Y174" s="90"/>
      <c r="Z174" s="375">
        <v>12</v>
      </c>
      <c r="AA174" s="376">
        <f t="shared" si="97"/>
        <v>916.66666666666663</v>
      </c>
    </row>
    <row r="175" spans="1:27" s="81" customFormat="1" ht="22.5" customHeight="1" x14ac:dyDescent="0.2">
      <c r="A175" s="86" t="s">
        <v>95</v>
      </c>
      <c r="B175" s="185"/>
      <c r="C175" s="188" t="s">
        <v>388</v>
      </c>
      <c r="D175" s="186" t="s">
        <v>584</v>
      </c>
      <c r="E175" s="52">
        <v>0</v>
      </c>
      <c r="F175" s="52">
        <v>0</v>
      </c>
      <c r="G175" s="32">
        <v>0</v>
      </c>
      <c r="H175" s="32">
        <v>8000</v>
      </c>
      <c r="I175" s="285" t="s">
        <v>798</v>
      </c>
      <c r="J175" s="347" t="str">
        <f t="shared" si="95"/>
        <v>n/a</v>
      </c>
      <c r="K175" s="298"/>
      <c r="L175" s="287"/>
      <c r="M175" s="30"/>
      <c r="N175" s="30"/>
      <c r="O175" s="30">
        <f>$H$175/6</f>
        <v>1333.3333333333333</v>
      </c>
      <c r="P175" s="30">
        <f t="shared" ref="P175:T175" si="98">$H$175/6</f>
        <v>1333.3333333333333</v>
      </c>
      <c r="Q175" s="30">
        <f t="shared" si="98"/>
        <v>1333.3333333333333</v>
      </c>
      <c r="R175" s="30">
        <f t="shared" si="98"/>
        <v>1333.3333333333333</v>
      </c>
      <c r="S175" s="30">
        <f t="shared" si="98"/>
        <v>1333.3333333333333</v>
      </c>
      <c r="T175" s="30">
        <f t="shared" si="98"/>
        <v>1333.3333333333333</v>
      </c>
      <c r="U175" s="30"/>
      <c r="V175" s="30"/>
      <c r="W175" s="30"/>
      <c r="X175" s="36" t="b">
        <f t="shared" si="96"/>
        <v>1</v>
      </c>
      <c r="Y175" s="80"/>
      <c r="Z175" s="375">
        <v>12</v>
      </c>
      <c r="AA175" s="376">
        <f t="shared" si="97"/>
        <v>666.66666666666663</v>
      </c>
    </row>
    <row r="176" spans="1:27" s="81" customFormat="1" ht="22.5" customHeight="1" x14ac:dyDescent="0.2">
      <c r="A176" s="86" t="s">
        <v>113</v>
      </c>
      <c r="B176" s="185"/>
      <c r="C176" s="188" t="s">
        <v>389</v>
      </c>
      <c r="D176" s="186" t="s">
        <v>584</v>
      </c>
      <c r="E176" s="52">
        <v>3350</v>
      </c>
      <c r="F176" s="52">
        <v>0</v>
      </c>
      <c r="G176" s="32">
        <v>0</v>
      </c>
      <c r="H176" s="32">
        <v>0</v>
      </c>
      <c r="I176" s="285" t="s">
        <v>797</v>
      </c>
      <c r="J176" s="347">
        <f t="shared" si="95"/>
        <v>-1</v>
      </c>
      <c r="K176" s="298"/>
      <c r="L176" s="287"/>
      <c r="M176" s="30"/>
      <c r="N176" s="30"/>
      <c r="P176" s="30"/>
      <c r="Q176" s="30"/>
      <c r="R176" s="30"/>
      <c r="S176" s="30"/>
      <c r="T176" s="30"/>
      <c r="U176" s="30"/>
      <c r="V176" s="30"/>
      <c r="W176" s="30"/>
      <c r="X176" s="36" t="b">
        <f t="shared" si="96"/>
        <v>1</v>
      </c>
      <c r="Y176" s="80"/>
      <c r="Z176" s="375">
        <v>12</v>
      </c>
      <c r="AA176" s="376">
        <f t="shared" si="97"/>
        <v>0</v>
      </c>
    </row>
    <row r="177" spans="1:27" s="81" customFormat="1" ht="22.5" customHeight="1" x14ac:dyDescent="0.2">
      <c r="A177" s="86" t="s">
        <v>96</v>
      </c>
      <c r="B177" s="185"/>
      <c r="C177" s="188" t="s">
        <v>304</v>
      </c>
      <c r="D177" s="186" t="s">
        <v>584</v>
      </c>
      <c r="E177" s="52">
        <v>0</v>
      </c>
      <c r="F177" s="52">
        <v>2283.4699999999998</v>
      </c>
      <c r="G177" s="32">
        <v>2283.4699999999998</v>
      </c>
      <c r="H177" s="32">
        <v>2300</v>
      </c>
      <c r="I177" s="285" t="s">
        <v>827</v>
      </c>
      <c r="J177" s="347" t="str">
        <f t="shared" si="95"/>
        <v>n/a</v>
      </c>
      <c r="K177" s="298"/>
      <c r="L177" s="287"/>
      <c r="M177" s="30"/>
      <c r="N177" s="30">
        <v>2300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6" t="b">
        <f t="shared" si="96"/>
        <v>1</v>
      </c>
      <c r="Y177" s="80"/>
      <c r="Z177" s="375">
        <v>12</v>
      </c>
      <c r="AA177" s="376">
        <f t="shared" si="97"/>
        <v>191.66666666666666</v>
      </c>
    </row>
    <row r="178" spans="1:27" s="81" customFormat="1" ht="22.5" customHeight="1" x14ac:dyDescent="0.2">
      <c r="A178" s="86" t="s">
        <v>85</v>
      </c>
      <c r="B178" s="185"/>
      <c r="C178" s="188" t="s">
        <v>390</v>
      </c>
      <c r="D178" s="186" t="s">
        <v>584</v>
      </c>
      <c r="E178" s="52">
        <v>7200</v>
      </c>
      <c r="F178" s="52">
        <v>4705.75</v>
      </c>
      <c r="G178" s="32">
        <v>8052</v>
      </c>
      <c r="H178" s="32">
        <v>8696</v>
      </c>
      <c r="I178" s="285" t="s">
        <v>796</v>
      </c>
      <c r="J178" s="347">
        <f t="shared" si="95"/>
        <v>0.20777777777777778</v>
      </c>
      <c r="K178" s="298"/>
      <c r="L178" s="287">
        <f>$H$178/12</f>
        <v>724.66666666666663</v>
      </c>
      <c r="M178" s="287">
        <f t="shared" ref="M178:W178" si="99">$H$178/12</f>
        <v>724.66666666666663</v>
      </c>
      <c r="N178" s="287">
        <f t="shared" si="99"/>
        <v>724.66666666666663</v>
      </c>
      <c r="O178" s="287">
        <f t="shared" si="99"/>
        <v>724.66666666666663</v>
      </c>
      <c r="P178" s="287">
        <f t="shared" si="99"/>
        <v>724.66666666666663</v>
      </c>
      <c r="Q178" s="287">
        <f t="shared" si="99"/>
        <v>724.66666666666663</v>
      </c>
      <c r="R178" s="287">
        <f t="shared" si="99"/>
        <v>724.66666666666663</v>
      </c>
      <c r="S178" s="287">
        <f t="shared" si="99"/>
        <v>724.66666666666663</v>
      </c>
      <c r="T178" s="287">
        <f t="shared" si="99"/>
        <v>724.66666666666663</v>
      </c>
      <c r="U178" s="287">
        <f t="shared" si="99"/>
        <v>724.66666666666663</v>
      </c>
      <c r="V178" s="287">
        <f t="shared" si="99"/>
        <v>724.66666666666663</v>
      </c>
      <c r="W178" s="287">
        <f t="shared" si="99"/>
        <v>724.66666666666663</v>
      </c>
      <c r="X178" s="36" t="b">
        <f t="shared" si="96"/>
        <v>1</v>
      </c>
      <c r="Y178" s="80"/>
      <c r="Z178" s="375">
        <v>12</v>
      </c>
      <c r="AA178" s="376">
        <f t="shared" si="97"/>
        <v>724.66666666666663</v>
      </c>
    </row>
    <row r="179" spans="1:27" s="81" customFormat="1" ht="22.5" customHeight="1" x14ac:dyDescent="0.2">
      <c r="A179" s="86" t="s">
        <v>617</v>
      </c>
      <c r="B179" s="185"/>
      <c r="C179" s="188" t="s">
        <v>618</v>
      </c>
      <c r="D179" s="186" t="s">
        <v>584</v>
      </c>
      <c r="E179" s="52">
        <v>0</v>
      </c>
      <c r="F179" s="52">
        <v>0</v>
      </c>
      <c r="G179" s="32">
        <v>500</v>
      </c>
      <c r="H179" s="32">
        <v>500</v>
      </c>
      <c r="I179" s="285" t="s">
        <v>825</v>
      </c>
      <c r="J179" s="347" t="str">
        <f t="shared" ref="J179" si="100">IF(E179&lt;&gt;0,(H179-E179)/E179,"n/a")</f>
        <v>n/a</v>
      </c>
      <c r="K179" s="298"/>
      <c r="L179" s="287"/>
      <c r="M179" s="30"/>
      <c r="N179" s="30">
        <v>250</v>
      </c>
      <c r="O179" s="30"/>
      <c r="P179" s="30"/>
      <c r="Q179" s="30"/>
      <c r="R179" s="30"/>
      <c r="S179" s="30">
        <v>250</v>
      </c>
      <c r="T179" s="30"/>
      <c r="U179" s="30"/>
      <c r="V179" s="30"/>
      <c r="W179" s="30"/>
      <c r="X179" s="36" t="b">
        <f t="shared" ref="X179" si="101">SUM(L179:W179)=H179</f>
        <v>1</v>
      </c>
      <c r="Y179" s="80"/>
      <c r="Z179" s="375">
        <v>12</v>
      </c>
      <c r="AA179" s="376">
        <f t="shared" ref="AA179" si="102">H179/Z179</f>
        <v>41.666666666666664</v>
      </c>
    </row>
    <row r="180" spans="1:27" s="81" customFormat="1" ht="22.5" hidden="1" customHeight="1" x14ac:dyDescent="0.2">
      <c r="A180" s="86" t="s">
        <v>86</v>
      </c>
      <c r="B180" s="185"/>
      <c r="C180" s="188" t="s">
        <v>391</v>
      </c>
      <c r="D180" s="186" t="s">
        <v>584</v>
      </c>
      <c r="E180" s="52">
        <v>0</v>
      </c>
      <c r="F180" s="52">
        <v>0</v>
      </c>
      <c r="G180" s="32">
        <v>0</v>
      </c>
      <c r="H180" s="32">
        <v>0</v>
      </c>
      <c r="I180" s="285"/>
      <c r="J180" s="347" t="str">
        <f t="shared" si="95"/>
        <v>n/a</v>
      </c>
      <c r="K180" s="298"/>
      <c r="L180" s="287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6" t="b">
        <f t="shared" si="96"/>
        <v>1</v>
      </c>
      <c r="Y180" s="80"/>
      <c r="Z180" s="375">
        <v>12</v>
      </c>
      <c r="AA180" s="376">
        <f t="shared" si="97"/>
        <v>0</v>
      </c>
    </row>
    <row r="181" spans="1:27" s="81" customFormat="1" ht="22.5" customHeight="1" x14ac:dyDescent="0.2">
      <c r="A181" s="86" t="s">
        <v>97</v>
      </c>
      <c r="B181" s="185"/>
      <c r="C181" s="188" t="s">
        <v>305</v>
      </c>
      <c r="D181" s="186" t="s">
        <v>584</v>
      </c>
      <c r="E181" s="52">
        <v>0</v>
      </c>
      <c r="F181" s="52">
        <v>0</v>
      </c>
      <c r="G181" s="32">
        <v>0</v>
      </c>
      <c r="H181" s="32">
        <v>2000</v>
      </c>
      <c r="I181" s="285" t="s">
        <v>826</v>
      </c>
      <c r="J181" s="347" t="str">
        <f t="shared" si="95"/>
        <v>n/a</v>
      </c>
      <c r="K181" s="298"/>
      <c r="L181" s="287">
        <f>$H$181/12</f>
        <v>166.66666666666666</v>
      </c>
      <c r="M181" s="287">
        <f t="shared" ref="M181:W181" si="103">$H$181/12</f>
        <v>166.66666666666666</v>
      </c>
      <c r="N181" s="287">
        <f t="shared" si="103"/>
        <v>166.66666666666666</v>
      </c>
      <c r="O181" s="287">
        <f t="shared" si="103"/>
        <v>166.66666666666666</v>
      </c>
      <c r="P181" s="287">
        <f t="shared" si="103"/>
        <v>166.66666666666666</v>
      </c>
      <c r="Q181" s="287">
        <f t="shared" si="103"/>
        <v>166.66666666666666</v>
      </c>
      <c r="R181" s="287">
        <f t="shared" si="103"/>
        <v>166.66666666666666</v>
      </c>
      <c r="S181" s="287">
        <f t="shared" si="103"/>
        <v>166.66666666666666</v>
      </c>
      <c r="T181" s="287">
        <f t="shared" si="103"/>
        <v>166.66666666666666</v>
      </c>
      <c r="U181" s="287">
        <f t="shared" si="103"/>
        <v>166.66666666666666</v>
      </c>
      <c r="V181" s="287">
        <f t="shared" si="103"/>
        <v>166.66666666666666</v>
      </c>
      <c r="W181" s="287">
        <f t="shared" si="103"/>
        <v>166.66666666666666</v>
      </c>
      <c r="X181" s="36" t="b">
        <f t="shared" si="96"/>
        <v>1</v>
      </c>
      <c r="Y181" s="80"/>
      <c r="Z181" s="375">
        <v>12</v>
      </c>
      <c r="AA181" s="376">
        <f t="shared" si="97"/>
        <v>166.66666666666666</v>
      </c>
    </row>
    <row r="182" spans="1:27" s="81" customFormat="1" ht="22.5" hidden="1" customHeight="1" x14ac:dyDescent="0.2">
      <c r="A182" s="86" t="s">
        <v>87</v>
      </c>
      <c r="B182" s="185"/>
      <c r="C182" s="188" t="s">
        <v>392</v>
      </c>
      <c r="D182" s="186" t="s">
        <v>584</v>
      </c>
      <c r="E182" s="52">
        <v>0</v>
      </c>
      <c r="F182" s="52">
        <v>0</v>
      </c>
      <c r="G182" s="32">
        <v>0</v>
      </c>
      <c r="H182" s="32">
        <v>0</v>
      </c>
      <c r="I182" s="285"/>
      <c r="J182" s="347" t="str">
        <f t="shared" si="95"/>
        <v>n/a</v>
      </c>
      <c r="K182" s="298"/>
      <c r="L182" s="287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6" t="b">
        <f t="shared" si="96"/>
        <v>1</v>
      </c>
      <c r="Y182" s="80"/>
      <c r="Z182" s="375">
        <v>12</v>
      </c>
      <c r="AA182" s="376">
        <f t="shared" si="97"/>
        <v>0</v>
      </c>
    </row>
    <row r="183" spans="1:27" s="81" customFormat="1" ht="22.5" hidden="1" customHeight="1" x14ac:dyDescent="0.2">
      <c r="A183" s="86" t="s">
        <v>478</v>
      </c>
      <c r="B183" s="185"/>
      <c r="C183" s="191" t="s">
        <v>481</v>
      </c>
      <c r="D183" s="186" t="s">
        <v>584</v>
      </c>
      <c r="E183" s="52">
        <v>0</v>
      </c>
      <c r="F183" s="52">
        <v>0</v>
      </c>
      <c r="G183" s="32">
        <v>0</v>
      </c>
      <c r="H183" s="32">
        <v>0</v>
      </c>
      <c r="I183" s="285"/>
      <c r="J183" s="347" t="str">
        <f t="shared" si="95"/>
        <v>n/a</v>
      </c>
      <c r="K183" s="298"/>
      <c r="L183" s="287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6" t="b">
        <f t="shared" si="96"/>
        <v>1</v>
      </c>
      <c r="Y183" s="80"/>
      <c r="Z183" s="375">
        <v>12</v>
      </c>
      <c r="AA183" s="376">
        <f t="shared" si="97"/>
        <v>0</v>
      </c>
    </row>
    <row r="184" spans="1:27" s="81" customFormat="1" ht="22.5" hidden="1" customHeight="1" x14ac:dyDescent="0.2">
      <c r="A184" s="86" t="s">
        <v>479</v>
      </c>
      <c r="B184" s="185"/>
      <c r="C184" s="191" t="s">
        <v>482</v>
      </c>
      <c r="D184" s="186" t="s">
        <v>584</v>
      </c>
      <c r="E184" s="52">
        <v>0</v>
      </c>
      <c r="F184" s="52">
        <v>0</v>
      </c>
      <c r="G184" s="32">
        <v>0</v>
      </c>
      <c r="H184" s="32">
        <v>0</v>
      </c>
      <c r="I184" s="285"/>
      <c r="J184" s="347" t="str">
        <f t="shared" si="95"/>
        <v>n/a</v>
      </c>
      <c r="K184" s="298"/>
      <c r="L184" s="287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6" t="b">
        <f t="shared" si="96"/>
        <v>1</v>
      </c>
      <c r="Y184" s="80"/>
      <c r="Z184" s="375">
        <v>12</v>
      </c>
      <c r="AA184" s="376">
        <f t="shared" si="97"/>
        <v>0</v>
      </c>
    </row>
    <row r="185" spans="1:27" s="81" customFormat="1" ht="22.5" hidden="1" customHeight="1" x14ac:dyDescent="0.2">
      <c r="A185" s="86" t="s">
        <v>480</v>
      </c>
      <c r="B185" s="185"/>
      <c r="C185" s="191" t="s">
        <v>483</v>
      </c>
      <c r="D185" s="186" t="s">
        <v>584</v>
      </c>
      <c r="E185" s="52">
        <v>0</v>
      </c>
      <c r="F185" s="52">
        <v>0</v>
      </c>
      <c r="G185" s="32">
        <v>0</v>
      </c>
      <c r="H185" s="32">
        <v>0</v>
      </c>
      <c r="I185" s="285"/>
      <c r="J185" s="347" t="str">
        <f t="shared" si="95"/>
        <v>n/a</v>
      </c>
      <c r="K185" s="298"/>
      <c r="L185" s="287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6" t="b">
        <f t="shared" si="96"/>
        <v>1</v>
      </c>
      <c r="Y185" s="80"/>
      <c r="Z185" s="375">
        <v>12</v>
      </c>
      <c r="AA185" s="376">
        <f t="shared" si="97"/>
        <v>0</v>
      </c>
    </row>
    <row r="186" spans="1:27" s="81" customFormat="1" ht="22.5" customHeight="1" x14ac:dyDescent="0.2">
      <c r="A186" s="86" t="s">
        <v>268</v>
      </c>
      <c r="B186" s="185"/>
      <c r="C186" s="188" t="s">
        <v>306</v>
      </c>
      <c r="D186" s="186" t="s">
        <v>584</v>
      </c>
      <c r="E186" s="52">
        <v>5285</v>
      </c>
      <c r="F186" s="52">
        <v>3082.8</v>
      </c>
      <c r="G186" s="32">
        <v>5284.8</v>
      </c>
      <c r="H186" s="32">
        <v>5707.58</v>
      </c>
      <c r="I186" s="285" t="s">
        <v>796</v>
      </c>
      <c r="J186" s="347">
        <f t="shared" si="95"/>
        <v>7.9958372753074727E-2</v>
      </c>
      <c r="K186" s="298"/>
      <c r="L186" s="287">
        <f>$H$186/12</f>
        <v>475.63166666666666</v>
      </c>
      <c r="M186" s="287">
        <f t="shared" ref="M186:W186" si="104">$H$186/12</f>
        <v>475.63166666666666</v>
      </c>
      <c r="N186" s="287">
        <f t="shared" si="104"/>
        <v>475.63166666666666</v>
      </c>
      <c r="O186" s="287">
        <f t="shared" si="104"/>
        <v>475.63166666666666</v>
      </c>
      <c r="P186" s="287">
        <f t="shared" si="104"/>
        <v>475.63166666666666</v>
      </c>
      <c r="Q186" s="287">
        <f t="shared" si="104"/>
        <v>475.63166666666666</v>
      </c>
      <c r="R186" s="287">
        <f t="shared" si="104"/>
        <v>475.63166666666666</v>
      </c>
      <c r="S186" s="287">
        <f t="shared" si="104"/>
        <v>475.63166666666666</v>
      </c>
      <c r="T186" s="287">
        <f t="shared" si="104"/>
        <v>475.63166666666666</v>
      </c>
      <c r="U186" s="287">
        <f t="shared" si="104"/>
        <v>475.63166666666666</v>
      </c>
      <c r="V186" s="287">
        <f t="shared" si="104"/>
        <v>475.63166666666666</v>
      </c>
      <c r="W186" s="287">
        <f t="shared" si="104"/>
        <v>475.63166666666666</v>
      </c>
      <c r="X186" s="36" t="b">
        <f t="shared" si="96"/>
        <v>1</v>
      </c>
      <c r="Y186" s="80"/>
      <c r="Z186" s="375">
        <v>12</v>
      </c>
      <c r="AA186" s="376">
        <f t="shared" si="97"/>
        <v>475.63166666666666</v>
      </c>
    </row>
    <row r="187" spans="1:27" s="81" customFormat="1" ht="22.5" hidden="1" customHeight="1" x14ac:dyDescent="0.2">
      <c r="A187" s="86" t="s">
        <v>271</v>
      </c>
      <c r="B187" s="185"/>
      <c r="C187" s="188" t="s">
        <v>393</v>
      </c>
      <c r="D187" s="186" t="s">
        <v>584</v>
      </c>
      <c r="E187" s="52">
        <v>0</v>
      </c>
      <c r="F187" s="52">
        <v>0</v>
      </c>
      <c r="G187" s="32">
        <v>0</v>
      </c>
      <c r="H187" s="32">
        <v>0</v>
      </c>
      <c r="I187" s="285"/>
      <c r="J187" s="347" t="str">
        <f t="shared" si="95"/>
        <v>n/a</v>
      </c>
      <c r="K187" s="298"/>
      <c r="L187" s="287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6" t="b">
        <f t="shared" si="96"/>
        <v>1</v>
      </c>
      <c r="Y187" s="80"/>
      <c r="Z187" s="375">
        <v>12</v>
      </c>
      <c r="AA187" s="376">
        <f t="shared" si="97"/>
        <v>0</v>
      </c>
    </row>
    <row r="188" spans="1:27" s="81" customFormat="1" ht="22.5" customHeight="1" x14ac:dyDescent="0.2">
      <c r="A188" s="86" t="s">
        <v>291</v>
      </c>
      <c r="B188" s="185"/>
      <c r="C188" s="188" t="s">
        <v>288</v>
      </c>
      <c r="D188" s="186" t="s">
        <v>584</v>
      </c>
      <c r="E188" s="52">
        <v>24000</v>
      </c>
      <c r="F188" s="52">
        <v>19259.84</v>
      </c>
      <c r="G188" s="32">
        <v>31926</v>
      </c>
      <c r="H188" s="32">
        <v>24000</v>
      </c>
      <c r="I188" s="285" t="s">
        <v>829</v>
      </c>
      <c r="J188" s="347">
        <f t="shared" si="95"/>
        <v>0</v>
      </c>
      <c r="K188" s="298"/>
      <c r="L188" s="287">
        <f>$H$188/12</f>
        <v>2000</v>
      </c>
      <c r="M188" s="287">
        <f t="shared" ref="M188:W188" si="105">$H$188/12</f>
        <v>2000</v>
      </c>
      <c r="N188" s="287">
        <f t="shared" si="105"/>
        <v>2000</v>
      </c>
      <c r="O188" s="287">
        <f t="shared" si="105"/>
        <v>2000</v>
      </c>
      <c r="P188" s="287">
        <f t="shared" si="105"/>
        <v>2000</v>
      </c>
      <c r="Q188" s="287">
        <f t="shared" si="105"/>
        <v>2000</v>
      </c>
      <c r="R188" s="287">
        <f t="shared" si="105"/>
        <v>2000</v>
      </c>
      <c r="S188" s="287">
        <f t="shared" si="105"/>
        <v>2000</v>
      </c>
      <c r="T188" s="287">
        <f t="shared" si="105"/>
        <v>2000</v>
      </c>
      <c r="U188" s="287">
        <f t="shared" si="105"/>
        <v>2000</v>
      </c>
      <c r="V188" s="287">
        <f t="shared" si="105"/>
        <v>2000</v>
      </c>
      <c r="W188" s="287">
        <f t="shared" si="105"/>
        <v>2000</v>
      </c>
      <c r="X188" s="36" t="b">
        <f t="shared" si="96"/>
        <v>1</v>
      </c>
      <c r="Y188" s="80"/>
      <c r="Z188" s="375">
        <v>12</v>
      </c>
      <c r="AA188" s="376">
        <f t="shared" si="97"/>
        <v>2000</v>
      </c>
    </row>
    <row r="189" spans="1:27" s="81" customFormat="1" ht="22.5" hidden="1" customHeight="1" x14ac:dyDescent="0.2">
      <c r="A189" s="86" t="s">
        <v>214</v>
      </c>
      <c r="B189" s="185"/>
      <c r="C189" s="188" t="s">
        <v>394</v>
      </c>
      <c r="D189" s="186" t="s">
        <v>584</v>
      </c>
      <c r="E189" s="52">
        <v>0</v>
      </c>
      <c r="F189" s="52">
        <v>0</v>
      </c>
      <c r="G189" s="32">
        <v>0</v>
      </c>
      <c r="H189" s="32">
        <v>0</v>
      </c>
      <c r="I189" s="285"/>
      <c r="J189" s="347" t="str">
        <f t="shared" si="95"/>
        <v>n/a</v>
      </c>
      <c r="K189" s="298"/>
      <c r="L189" s="287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6" t="b">
        <f t="shared" si="96"/>
        <v>1</v>
      </c>
      <c r="Y189" s="80"/>
      <c r="Z189" s="375">
        <v>12</v>
      </c>
      <c r="AA189" s="376">
        <f t="shared" si="97"/>
        <v>0</v>
      </c>
    </row>
    <row r="190" spans="1:27" s="81" customFormat="1" ht="22.5" hidden="1" customHeight="1" x14ac:dyDescent="0.2">
      <c r="A190" s="86" t="s">
        <v>269</v>
      </c>
      <c r="B190" s="185"/>
      <c r="C190" s="188" t="s">
        <v>395</v>
      </c>
      <c r="D190" s="186" t="s">
        <v>584</v>
      </c>
      <c r="E190" s="52">
        <v>0</v>
      </c>
      <c r="F190" s="52">
        <v>0</v>
      </c>
      <c r="G190" s="32">
        <v>0</v>
      </c>
      <c r="H190" s="32">
        <v>0</v>
      </c>
      <c r="I190" s="285"/>
      <c r="J190" s="347" t="str">
        <f t="shared" si="95"/>
        <v>n/a</v>
      </c>
      <c r="K190" s="298"/>
      <c r="L190" s="287">
        <f>$H$190/12</f>
        <v>0</v>
      </c>
      <c r="M190" s="287">
        <f t="shared" ref="M190:W190" si="106">$H$190/12</f>
        <v>0</v>
      </c>
      <c r="N190" s="287">
        <f t="shared" si="106"/>
        <v>0</v>
      </c>
      <c r="O190" s="287">
        <f t="shared" si="106"/>
        <v>0</v>
      </c>
      <c r="P190" s="287">
        <f t="shared" si="106"/>
        <v>0</v>
      </c>
      <c r="Q190" s="287">
        <f t="shared" si="106"/>
        <v>0</v>
      </c>
      <c r="R190" s="287">
        <f t="shared" si="106"/>
        <v>0</v>
      </c>
      <c r="S190" s="287">
        <f t="shared" si="106"/>
        <v>0</v>
      </c>
      <c r="T190" s="287">
        <f t="shared" si="106"/>
        <v>0</v>
      </c>
      <c r="U190" s="287">
        <f t="shared" si="106"/>
        <v>0</v>
      </c>
      <c r="V190" s="287">
        <f t="shared" si="106"/>
        <v>0</v>
      </c>
      <c r="W190" s="287">
        <f t="shared" si="106"/>
        <v>0</v>
      </c>
      <c r="X190" s="36" t="b">
        <f t="shared" si="96"/>
        <v>1</v>
      </c>
      <c r="Y190" s="80"/>
      <c r="Z190" s="375">
        <v>12</v>
      </c>
      <c r="AA190" s="376">
        <f t="shared" si="97"/>
        <v>0</v>
      </c>
    </row>
    <row r="191" spans="1:27" s="81" customFormat="1" ht="22.5" hidden="1" customHeight="1" x14ac:dyDescent="0.2">
      <c r="A191" s="86" t="s">
        <v>599</v>
      </c>
      <c r="B191" s="185"/>
      <c r="C191" s="188" t="s">
        <v>598</v>
      </c>
      <c r="D191" s="186" t="s">
        <v>584</v>
      </c>
      <c r="E191" s="52">
        <v>0</v>
      </c>
      <c r="F191" s="52">
        <v>0</v>
      </c>
      <c r="G191" s="32">
        <v>0</v>
      </c>
      <c r="H191" s="32">
        <v>0</v>
      </c>
      <c r="I191" s="286"/>
      <c r="J191" s="347" t="str">
        <f t="shared" si="95"/>
        <v>n/a</v>
      </c>
      <c r="K191" s="298"/>
      <c r="L191" s="287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6" t="b">
        <f t="shared" si="96"/>
        <v>1</v>
      </c>
      <c r="Y191" s="80"/>
      <c r="Z191" s="375">
        <v>12</v>
      </c>
      <c r="AA191" s="376">
        <f t="shared" si="97"/>
        <v>0</v>
      </c>
    </row>
    <row r="192" spans="1:27" s="37" customFormat="1" ht="22.5" customHeight="1" x14ac:dyDescent="0.2">
      <c r="A192" s="257"/>
      <c r="B192" s="259" t="s">
        <v>39</v>
      </c>
      <c r="C192" s="257"/>
      <c r="D192" s="257"/>
      <c r="E192" s="252">
        <f>SUM(E168:E191)</f>
        <v>54835</v>
      </c>
      <c r="F192" s="252">
        <f>SUM(F168:F191)</f>
        <v>43079.61</v>
      </c>
      <c r="G192" s="252">
        <f>SUM(G168:G191)</f>
        <v>61794.020000000004</v>
      </c>
      <c r="H192" s="252">
        <f>SUM(H168:H191)</f>
        <v>80203.58</v>
      </c>
      <c r="I192" s="253"/>
      <c r="J192" s="349"/>
      <c r="K192" s="359"/>
      <c r="L192" s="354">
        <f t="shared" ref="L192:W192" si="107">SUM(L168:L191)</f>
        <v>3366.9650000000001</v>
      </c>
      <c r="M192" s="252">
        <f t="shared" si="107"/>
        <v>3366.9650000000001</v>
      </c>
      <c r="N192" s="252">
        <f t="shared" si="107"/>
        <v>13916.964999999998</v>
      </c>
      <c r="O192" s="252">
        <f t="shared" si="107"/>
        <v>15700.298333333332</v>
      </c>
      <c r="P192" s="252">
        <f t="shared" si="107"/>
        <v>5200.2983333333332</v>
      </c>
      <c r="Q192" s="252">
        <f t="shared" si="107"/>
        <v>5200.2983333333332</v>
      </c>
      <c r="R192" s="252">
        <f t="shared" si="107"/>
        <v>4700.2983333333332</v>
      </c>
      <c r="S192" s="252">
        <f t="shared" si="107"/>
        <v>4950.2983333333332</v>
      </c>
      <c r="T192" s="252">
        <f t="shared" si="107"/>
        <v>5200.2983333333332</v>
      </c>
      <c r="U192" s="252">
        <f t="shared" si="107"/>
        <v>3366.9650000000001</v>
      </c>
      <c r="V192" s="252">
        <f t="shared" si="107"/>
        <v>11366.964999999998</v>
      </c>
      <c r="W192" s="252">
        <f t="shared" si="107"/>
        <v>3866.9650000000001</v>
      </c>
      <c r="X192" s="36" t="b">
        <f t="shared" si="96"/>
        <v>1</v>
      </c>
      <c r="Y192" s="36"/>
      <c r="Z192" s="377"/>
      <c r="AA192" s="378"/>
    </row>
    <row r="193" spans="1:27" s="38" customFormat="1" ht="18.75" customHeight="1" x14ac:dyDescent="0.2">
      <c r="B193" s="39" t="s">
        <v>495</v>
      </c>
      <c r="C193" s="40"/>
      <c r="D193" s="40"/>
      <c r="E193" s="41"/>
      <c r="F193" s="338"/>
      <c r="G193" s="41"/>
      <c r="H193" s="41"/>
      <c r="I193" s="41"/>
      <c r="J193" s="41"/>
      <c r="K193" s="364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3"/>
      <c r="Z193" s="373"/>
      <c r="AA193" s="374"/>
    </row>
    <row r="194" spans="1:27" s="81" customFormat="1" ht="22.5" customHeight="1" x14ac:dyDescent="0.2">
      <c r="A194" s="86" t="s">
        <v>56</v>
      </c>
      <c r="B194" s="185"/>
      <c r="C194" s="188" t="s">
        <v>289</v>
      </c>
      <c r="D194" s="186" t="s">
        <v>584</v>
      </c>
      <c r="E194" s="52">
        <v>28116</v>
      </c>
      <c r="F194" s="52">
        <v>12840.36</v>
      </c>
      <c r="G194" s="32">
        <v>22429.69</v>
      </c>
      <c r="H194" s="32">
        <v>23090</v>
      </c>
      <c r="I194" s="34" t="s">
        <v>830</v>
      </c>
      <c r="J194" s="347">
        <f>IF(E194&lt;&gt;0,(H194-E194)/E194,"n/a")</f>
        <v>-0.17875942523829846</v>
      </c>
      <c r="K194" s="298"/>
      <c r="L194" s="108">
        <f t="shared" ref="L194:W194" si="108">$H$194/12</f>
        <v>1924.1666666666667</v>
      </c>
      <c r="M194" s="108">
        <f t="shared" si="108"/>
        <v>1924.1666666666667</v>
      </c>
      <c r="N194" s="108">
        <f t="shared" si="108"/>
        <v>1924.1666666666667</v>
      </c>
      <c r="O194" s="108">
        <f t="shared" si="108"/>
        <v>1924.1666666666667</v>
      </c>
      <c r="P194" s="108">
        <f t="shared" si="108"/>
        <v>1924.1666666666667</v>
      </c>
      <c r="Q194" s="108">
        <f t="shared" si="108"/>
        <v>1924.1666666666667</v>
      </c>
      <c r="R194" s="108">
        <f t="shared" si="108"/>
        <v>1924.1666666666667</v>
      </c>
      <c r="S194" s="108">
        <f t="shared" si="108"/>
        <v>1924.1666666666667</v>
      </c>
      <c r="T194" s="108">
        <f t="shared" si="108"/>
        <v>1924.1666666666667</v>
      </c>
      <c r="U194" s="108">
        <f t="shared" si="108"/>
        <v>1924.1666666666667</v>
      </c>
      <c r="V194" s="108">
        <f t="shared" si="108"/>
        <v>1924.1666666666667</v>
      </c>
      <c r="W194" s="108">
        <f t="shared" si="108"/>
        <v>1924.1666666666667</v>
      </c>
      <c r="X194" s="36" t="b">
        <f>SUM(L194:W194)=H194</f>
        <v>1</v>
      </c>
      <c r="Y194" s="80"/>
      <c r="Z194" s="375">
        <v>12</v>
      </c>
      <c r="AA194" s="376">
        <f>H194/Z194</f>
        <v>1924.1666666666667</v>
      </c>
    </row>
    <row r="195" spans="1:27" s="81" customFormat="1" ht="22.5" customHeight="1" x14ac:dyDescent="0.2">
      <c r="A195" s="86" t="s">
        <v>59</v>
      </c>
      <c r="B195" s="185"/>
      <c r="C195" s="188" t="s">
        <v>396</v>
      </c>
      <c r="D195" s="186" t="s">
        <v>584</v>
      </c>
      <c r="E195" s="52">
        <v>3000</v>
      </c>
      <c r="F195" s="52">
        <v>1596.45</v>
      </c>
      <c r="G195" s="32">
        <v>4424.3</v>
      </c>
      <c r="H195" s="32">
        <v>4000</v>
      </c>
      <c r="I195" s="34" t="s">
        <v>833</v>
      </c>
      <c r="J195" s="347">
        <f t="shared" ref="J195:J208" si="109">IF(E195&lt;&gt;0,(H195-E195)/E195,"n/a")</f>
        <v>0.33333333333333331</v>
      </c>
      <c r="K195" s="298"/>
      <c r="L195" s="287">
        <f>$H$195/12</f>
        <v>333.33333333333331</v>
      </c>
      <c r="M195" s="30">
        <f t="shared" ref="M195:W195" si="110">$H$195/12</f>
        <v>333.33333333333331</v>
      </c>
      <c r="N195" s="30">
        <f t="shared" si="110"/>
        <v>333.33333333333331</v>
      </c>
      <c r="O195" s="30">
        <f t="shared" si="110"/>
        <v>333.33333333333331</v>
      </c>
      <c r="P195" s="30">
        <f t="shared" si="110"/>
        <v>333.33333333333331</v>
      </c>
      <c r="Q195" s="30">
        <f t="shared" si="110"/>
        <v>333.33333333333331</v>
      </c>
      <c r="R195" s="30">
        <f t="shared" si="110"/>
        <v>333.33333333333331</v>
      </c>
      <c r="S195" s="30">
        <f t="shared" si="110"/>
        <v>333.33333333333331</v>
      </c>
      <c r="T195" s="30">
        <f t="shared" si="110"/>
        <v>333.33333333333331</v>
      </c>
      <c r="U195" s="30">
        <f t="shared" si="110"/>
        <v>333.33333333333331</v>
      </c>
      <c r="V195" s="30">
        <f t="shared" si="110"/>
        <v>333.33333333333331</v>
      </c>
      <c r="W195" s="30">
        <f t="shared" si="110"/>
        <v>333.33333333333331</v>
      </c>
      <c r="X195" s="36" t="b">
        <f t="shared" ref="X195:X209" si="111">SUM(L195:W195)=H195</f>
        <v>1</v>
      </c>
      <c r="Y195" s="80"/>
      <c r="Z195" s="375">
        <v>12</v>
      </c>
      <c r="AA195" s="376">
        <f t="shared" ref="AA195:AA245" si="112">H195/Z195</f>
        <v>333.33333333333331</v>
      </c>
    </row>
    <row r="196" spans="1:27" s="81" customFormat="1" ht="22.5" hidden="1" customHeight="1" x14ac:dyDescent="0.2">
      <c r="A196" s="86" t="s">
        <v>166</v>
      </c>
      <c r="B196" s="185"/>
      <c r="C196" s="188" t="s">
        <v>397</v>
      </c>
      <c r="D196" s="186" t="s">
        <v>584</v>
      </c>
      <c r="E196" s="52">
        <v>0</v>
      </c>
      <c r="F196" s="52">
        <v>0</v>
      </c>
      <c r="G196" s="32">
        <v>0</v>
      </c>
      <c r="H196" s="32">
        <v>0</v>
      </c>
      <c r="I196" s="33"/>
      <c r="J196" s="347" t="str">
        <f t="shared" si="109"/>
        <v>n/a</v>
      </c>
      <c r="K196" s="298"/>
      <c r="L196" s="287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6" t="b">
        <f t="shared" si="111"/>
        <v>1</v>
      </c>
      <c r="Y196" s="80"/>
      <c r="Z196" s="375">
        <v>12</v>
      </c>
      <c r="AA196" s="376">
        <f t="shared" si="112"/>
        <v>0</v>
      </c>
    </row>
    <row r="197" spans="1:27" s="81" customFormat="1" ht="22.5" hidden="1" customHeight="1" x14ac:dyDescent="0.2">
      <c r="A197" s="86" t="s">
        <v>186</v>
      </c>
      <c r="B197" s="185"/>
      <c r="C197" s="188" t="s">
        <v>398</v>
      </c>
      <c r="D197" s="186" t="s">
        <v>584</v>
      </c>
      <c r="E197" s="52">
        <v>0</v>
      </c>
      <c r="F197" s="52">
        <v>0</v>
      </c>
      <c r="G197" s="32">
        <v>0</v>
      </c>
      <c r="H197" s="32">
        <v>0</v>
      </c>
      <c r="I197" s="33"/>
      <c r="J197" s="347" t="str">
        <f t="shared" si="109"/>
        <v>n/a</v>
      </c>
      <c r="K197" s="298"/>
      <c r="L197" s="287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6" t="b">
        <f t="shared" si="111"/>
        <v>1</v>
      </c>
      <c r="Y197" s="80"/>
      <c r="Z197" s="375">
        <v>12</v>
      </c>
      <c r="AA197" s="376">
        <f t="shared" si="112"/>
        <v>0</v>
      </c>
    </row>
    <row r="198" spans="1:27" s="81" customFormat="1" ht="22.5" hidden="1" customHeight="1" x14ac:dyDescent="0.2">
      <c r="A198" s="86" t="s">
        <v>114</v>
      </c>
      <c r="B198" s="185"/>
      <c r="C198" s="188" t="s">
        <v>307</v>
      </c>
      <c r="D198" s="186" t="s">
        <v>584</v>
      </c>
      <c r="E198" s="52">
        <v>0</v>
      </c>
      <c r="F198" s="52">
        <v>0</v>
      </c>
      <c r="G198" s="32">
        <v>0</v>
      </c>
      <c r="H198" s="32">
        <v>0</v>
      </c>
      <c r="I198" s="33"/>
      <c r="J198" s="347" t="str">
        <f t="shared" si="109"/>
        <v>n/a</v>
      </c>
      <c r="K198" s="298"/>
      <c r="L198" s="287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6" t="b">
        <f t="shared" si="111"/>
        <v>1</v>
      </c>
      <c r="Y198" s="80"/>
      <c r="Z198" s="375">
        <v>12</v>
      </c>
      <c r="AA198" s="376">
        <f t="shared" si="112"/>
        <v>0</v>
      </c>
    </row>
    <row r="199" spans="1:27" s="81" customFormat="1" ht="22.5" customHeight="1" x14ac:dyDescent="0.2">
      <c r="A199" s="86" t="s">
        <v>277</v>
      </c>
      <c r="B199" s="185"/>
      <c r="C199" s="188" t="s">
        <v>308</v>
      </c>
      <c r="D199" s="186" t="s">
        <v>584</v>
      </c>
      <c r="E199" s="52">
        <v>10748</v>
      </c>
      <c r="F199" s="52">
        <v>1865.07</v>
      </c>
      <c r="G199" s="32">
        <v>12209.78</v>
      </c>
      <c r="H199" s="32">
        <v>10000</v>
      </c>
      <c r="I199" s="34" t="s">
        <v>831</v>
      </c>
      <c r="J199" s="347">
        <f t="shared" si="109"/>
        <v>-6.9594343133606254E-2</v>
      </c>
      <c r="K199" s="298"/>
      <c r="L199" s="287"/>
      <c r="M199" s="30"/>
      <c r="N199" s="30">
        <v>5000</v>
      </c>
      <c r="O199" s="30"/>
      <c r="P199" s="30"/>
      <c r="Q199" s="30"/>
      <c r="R199" s="30"/>
      <c r="S199" s="30"/>
      <c r="T199" s="30">
        <v>5000</v>
      </c>
      <c r="U199" s="30"/>
      <c r="V199" s="30"/>
      <c r="W199" s="30"/>
      <c r="X199" s="36" t="b">
        <f t="shared" si="111"/>
        <v>1</v>
      </c>
      <c r="Y199" s="80"/>
      <c r="Z199" s="375">
        <v>12</v>
      </c>
      <c r="AA199" s="376">
        <f t="shared" si="112"/>
        <v>833.33333333333337</v>
      </c>
    </row>
    <row r="200" spans="1:27" s="81" customFormat="1" ht="22.5" customHeight="1" x14ac:dyDescent="0.2">
      <c r="A200" s="86" t="s">
        <v>560</v>
      </c>
      <c r="B200" s="185"/>
      <c r="C200" s="188" t="s">
        <v>561</v>
      </c>
      <c r="D200" s="186" t="s">
        <v>584</v>
      </c>
      <c r="E200" s="52">
        <v>10000</v>
      </c>
      <c r="F200" s="52">
        <v>8532.75</v>
      </c>
      <c r="G200" s="396">
        <v>8532.75</v>
      </c>
      <c r="H200" s="32">
        <v>10000</v>
      </c>
      <c r="I200" s="33" t="s">
        <v>832</v>
      </c>
      <c r="J200" s="347">
        <f t="shared" si="109"/>
        <v>0</v>
      </c>
      <c r="K200" s="298"/>
      <c r="L200" s="287"/>
      <c r="M200" s="30"/>
      <c r="N200" s="30">
        <v>2500</v>
      </c>
      <c r="O200" s="30"/>
      <c r="P200" s="30"/>
      <c r="Q200" s="30">
        <v>2500</v>
      </c>
      <c r="R200" s="30"/>
      <c r="S200" s="30"/>
      <c r="T200" s="30">
        <v>2500</v>
      </c>
      <c r="U200" s="30"/>
      <c r="V200" s="30"/>
      <c r="W200" s="30">
        <v>2500</v>
      </c>
      <c r="X200" s="36" t="b">
        <f t="shared" si="111"/>
        <v>1</v>
      </c>
      <c r="Y200" s="80"/>
      <c r="Z200" s="375">
        <v>12</v>
      </c>
      <c r="AA200" s="376">
        <f t="shared" si="112"/>
        <v>833.33333333333337</v>
      </c>
    </row>
    <row r="201" spans="1:27" s="81" customFormat="1" ht="22.5" customHeight="1" x14ac:dyDescent="0.2">
      <c r="A201" s="86" t="s">
        <v>280</v>
      </c>
      <c r="B201" s="185"/>
      <c r="C201" s="188" t="s">
        <v>399</v>
      </c>
      <c r="D201" s="186" t="s">
        <v>584</v>
      </c>
      <c r="E201" s="52">
        <v>540</v>
      </c>
      <c r="F201" s="52">
        <v>533.99</v>
      </c>
      <c r="G201" s="32">
        <v>533.99</v>
      </c>
      <c r="H201" s="32">
        <v>550</v>
      </c>
      <c r="I201" s="34" t="s">
        <v>834</v>
      </c>
      <c r="J201" s="347">
        <f t="shared" si="109"/>
        <v>1.8518518518518517E-2</v>
      </c>
      <c r="K201" s="298"/>
      <c r="L201" s="287"/>
      <c r="M201" s="30"/>
      <c r="N201" s="30"/>
      <c r="O201" s="30">
        <v>550</v>
      </c>
      <c r="P201" s="30"/>
      <c r="Q201" s="30"/>
      <c r="R201" s="30"/>
      <c r="S201" s="30"/>
      <c r="T201" s="30"/>
      <c r="U201" s="30"/>
      <c r="V201" s="30"/>
      <c r="W201" s="30"/>
      <c r="X201" s="36" t="b">
        <f t="shared" si="111"/>
        <v>1</v>
      </c>
      <c r="Y201" s="80"/>
      <c r="Z201" s="375">
        <v>12</v>
      </c>
      <c r="AA201" s="376">
        <f t="shared" si="112"/>
        <v>45.833333333333336</v>
      </c>
    </row>
    <row r="202" spans="1:27" s="81" customFormat="1" ht="22.5" hidden="1" customHeight="1" x14ac:dyDescent="0.2">
      <c r="A202" s="86" t="s">
        <v>115</v>
      </c>
      <c r="B202" s="185"/>
      <c r="C202" s="188" t="s">
        <v>309</v>
      </c>
      <c r="D202" s="186" t="s">
        <v>584</v>
      </c>
      <c r="E202" s="52">
        <v>0</v>
      </c>
      <c r="F202" s="52">
        <v>0</v>
      </c>
      <c r="G202" s="32">
        <v>0</v>
      </c>
      <c r="H202" s="32">
        <v>0</v>
      </c>
      <c r="I202" s="34"/>
      <c r="J202" s="347" t="str">
        <f t="shared" si="109"/>
        <v>n/a</v>
      </c>
      <c r="K202" s="298"/>
      <c r="L202" s="287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6" t="b">
        <f t="shared" si="111"/>
        <v>1</v>
      </c>
      <c r="Y202" s="80"/>
      <c r="Z202" s="375">
        <v>12</v>
      </c>
      <c r="AA202" s="376">
        <f t="shared" si="112"/>
        <v>0</v>
      </c>
    </row>
    <row r="203" spans="1:27" s="81" customFormat="1" ht="22.5" hidden="1" customHeight="1" x14ac:dyDescent="0.2">
      <c r="A203" s="86" t="s">
        <v>116</v>
      </c>
      <c r="B203" s="185"/>
      <c r="C203" s="188" t="s">
        <v>400</v>
      </c>
      <c r="D203" s="186" t="s">
        <v>584</v>
      </c>
      <c r="E203" s="52">
        <v>0</v>
      </c>
      <c r="F203" s="52">
        <v>0</v>
      </c>
      <c r="G203" s="32">
        <v>0</v>
      </c>
      <c r="H203" s="32">
        <v>0</v>
      </c>
      <c r="I203" s="34"/>
      <c r="J203" s="347" t="str">
        <f t="shared" si="109"/>
        <v>n/a</v>
      </c>
      <c r="K203" s="298"/>
      <c r="L203" s="287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6" t="b">
        <f t="shared" si="111"/>
        <v>1</v>
      </c>
      <c r="Y203" s="80"/>
      <c r="Z203" s="375">
        <v>12</v>
      </c>
      <c r="AA203" s="376">
        <f t="shared" si="112"/>
        <v>0</v>
      </c>
    </row>
    <row r="204" spans="1:27" s="81" customFormat="1" ht="22.5" hidden="1" customHeight="1" x14ac:dyDescent="0.2">
      <c r="A204" s="86" t="s">
        <v>215</v>
      </c>
      <c r="B204" s="185"/>
      <c r="C204" s="188" t="s">
        <v>401</v>
      </c>
      <c r="D204" s="186" t="s">
        <v>584</v>
      </c>
      <c r="E204" s="52">
        <v>0</v>
      </c>
      <c r="F204" s="52">
        <v>0</v>
      </c>
      <c r="G204" s="32">
        <v>0</v>
      </c>
      <c r="H204" s="32">
        <v>0</v>
      </c>
      <c r="I204" s="34"/>
      <c r="J204" s="347" t="str">
        <f t="shared" si="109"/>
        <v>n/a</v>
      </c>
      <c r="K204" s="298"/>
      <c r="L204" s="287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6" t="b">
        <f t="shared" si="111"/>
        <v>1</v>
      </c>
      <c r="Y204" s="80"/>
      <c r="Z204" s="375">
        <v>12</v>
      </c>
      <c r="AA204" s="376">
        <f t="shared" si="112"/>
        <v>0</v>
      </c>
    </row>
    <row r="205" spans="1:27" s="81" customFormat="1" ht="22.5" hidden="1" customHeight="1" x14ac:dyDescent="0.2">
      <c r="A205" s="86" t="s">
        <v>216</v>
      </c>
      <c r="B205" s="185"/>
      <c r="C205" s="188" t="s">
        <v>402</v>
      </c>
      <c r="D205" s="186" t="s">
        <v>584</v>
      </c>
      <c r="E205" s="52">
        <v>0</v>
      </c>
      <c r="F205" s="52">
        <v>0</v>
      </c>
      <c r="G205" s="32">
        <v>0</v>
      </c>
      <c r="H205" s="32">
        <v>0</v>
      </c>
      <c r="I205" s="34"/>
      <c r="J205" s="347" t="str">
        <f t="shared" si="109"/>
        <v>n/a</v>
      </c>
      <c r="K205" s="298"/>
      <c r="L205" s="287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6" t="b">
        <f t="shared" si="111"/>
        <v>1</v>
      </c>
      <c r="Y205" s="80"/>
      <c r="Z205" s="375">
        <v>12</v>
      </c>
      <c r="AA205" s="376">
        <f t="shared" si="112"/>
        <v>0</v>
      </c>
    </row>
    <row r="206" spans="1:27" s="81" customFormat="1" ht="22.5" hidden="1" customHeight="1" x14ac:dyDescent="0.2">
      <c r="A206" s="86" t="s">
        <v>117</v>
      </c>
      <c r="B206" s="185"/>
      <c r="C206" s="188" t="s">
        <v>403</v>
      </c>
      <c r="D206" s="186" t="s">
        <v>584</v>
      </c>
      <c r="E206" s="52">
        <v>0</v>
      </c>
      <c r="F206" s="52">
        <v>0</v>
      </c>
      <c r="G206" s="32">
        <v>0</v>
      </c>
      <c r="H206" s="32">
        <v>0</v>
      </c>
      <c r="I206" s="34"/>
      <c r="J206" s="347" t="str">
        <f t="shared" si="109"/>
        <v>n/a</v>
      </c>
      <c r="K206" s="298"/>
      <c r="L206" s="287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6" t="b">
        <f t="shared" si="111"/>
        <v>1</v>
      </c>
      <c r="Y206" s="80"/>
      <c r="Z206" s="375">
        <v>12</v>
      </c>
      <c r="AA206" s="376">
        <f t="shared" si="112"/>
        <v>0</v>
      </c>
    </row>
    <row r="207" spans="1:27" s="81" customFormat="1" ht="22.5" hidden="1" customHeight="1" x14ac:dyDescent="0.2">
      <c r="A207" s="86" t="s">
        <v>217</v>
      </c>
      <c r="B207" s="185"/>
      <c r="C207" s="188" t="s">
        <v>404</v>
      </c>
      <c r="D207" s="186" t="s">
        <v>584</v>
      </c>
      <c r="E207" s="52">
        <v>0</v>
      </c>
      <c r="F207" s="52">
        <v>0</v>
      </c>
      <c r="G207" s="32">
        <v>0</v>
      </c>
      <c r="H207" s="32">
        <v>0</v>
      </c>
      <c r="I207" s="34"/>
      <c r="J207" s="347" t="str">
        <f t="shared" si="109"/>
        <v>n/a</v>
      </c>
      <c r="K207" s="298"/>
      <c r="L207" s="287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6" t="b">
        <f t="shared" si="111"/>
        <v>1</v>
      </c>
      <c r="Y207" s="80"/>
      <c r="Z207" s="375">
        <v>12</v>
      </c>
      <c r="AA207" s="376">
        <f t="shared" si="112"/>
        <v>0</v>
      </c>
    </row>
    <row r="208" spans="1:27" s="81" customFormat="1" ht="22.5" hidden="1" customHeight="1" x14ac:dyDescent="0.2">
      <c r="A208" s="86" t="s">
        <v>218</v>
      </c>
      <c r="B208" s="185"/>
      <c r="C208" s="188" t="s">
        <v>405</v>
      </c>
      <c r="D208" s="186" t="s">
        <v>584</v>
      </c>
      <c r="E208" s="52">
        <v>0</v>
      </c>
      <c r="F208" s="52">
        <v>0</v>
      </c>
      <c r="G208" s="32">
        <v>0</v>
      </c>
      <c r="H208" s="32">
        <v>0</v>
      </c>
      <c r="I208" s="34"/>
      <c r="J208" s="347" t="str">
        <f t="shared" si="109"/>
        <v>n/a</v>
      </c>
      <c r="K208" s="298"/>
      <c r="L208" s="287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6" t="b">
        <f t="shared" si="111"/>
        <v>1</v>
      </c>
      <c r="Y208" s="80"/>
      <c r="Z208" s="375">
        <v>12</v>
      </c>
      <c r="AA208" s="376">
        <f t="shared" si="112"/>
        <v>0</v>
      </c>
    </row>
    <row r="209" spans="1:27" s="37" customFormat="1" ht="22.5" customHeight="1" x14ac:dyDescent="0.2">
      <c r="A209" s="257"/>
      <c r="B209" s="259" t="s">
        <v>41</v>
      </c>
      <c r="C209" s="257"/>
      <c r="D209" s="257"/>
      <c r="E209" s="252">
        <f>SUM(E194:E208)</f>
        <v>52404</v>
      </c>
      <c r="F209" s="252">
        <f>SUM(F194:F208)</f>
        <v>25368.620000000003</v>
      </c>
      <c r="G209" s="252">
        <f>SUM(G194:G208)</f>
        <v>48130.509999999995</v>
      </c>
      <c r="H209" s="252">
        <f>SUM(H194:H208)</f>
        <v>47640</v>
      </c>
      <c r="I209" s="253"/>
      <c r="J209" s="350"/>
      <c r="K209" s="359"/>
      <c r="L209" s="354">
        <f>SUM(L194:L208)</f>
        <v>2257.5</v>
      </c>
      <c r="M209" s="252">
        <f t="shared" ref="M209:W209" si="113">SUM(M194:M208)</f>
        <v>2257.5</v>
      </c>
      <c r="N209" s="252">
        <f t="shared" si="113"/>
        <v>9757.5</v>
      </c>
      <c r="O209" s="252">
        <f t="shared" si="113"/>
        <v>2807.5</v>
      </c>
      <c r="P209" s="252">
        <f t="shared" si="113"/>
        <v>2257.5</v>
      </c>
      <c r="Q209" s="252">
        <f t="shared" si="113"/>
        <v>4757.5</v>
      </c>
      <c r="R209" s="252">
        <f t="shared" si="113"/>
        <v>2257.5</v>
      </c>
      <c r="S209" s="252">
        <f t="shared" si="113"/>
        <v>2257.5</v>
      </c>
      <c r="T209" s="252">
        <f t="shared" si="113"/>
        <v>9757.5</v>
      </c>
      <c r="U209" s="252">
        <f t="shared" si="113"/>
        <v>2257.5</v>
      </c>
      <c r="V209" s="252">
        <f t="shared" si="113"/>
        <v>2257.5</v>
      </c>
      <c r="W209" s="252">
        <f t="shared" si="113"/>
        <v>4757.5</v>
      </c>
      <c r="X209" s="36" t="b">
        <f t="shared" si="111"/>
        <v>1</v>
      </c>
      <c r="Y209" s="36"/>
      <c r="Z209" s="375">
        <v>12</v>
      </c>
      <c r="AA209" s="376">
        <f t="shared" si="112"/>
        <v>3970</v>
      </c>
    </row>
    <row r="210" spans="1:27" s="38" customFormat="1" ht="18.75" hidden="1" customHeight="1" x14ac:dyDescent="0.2">
      <c r="B210" s="39" t="s">
        <v>496</v>
      </c>
      <c r="C210" s="40"/>
      <c r="D210" s="40"/>
      <c r="E210" s="41"/>
      <c r="F210" s="338"/>
      <c r="G210" s="41"/>
      <c r="H210" s="41"/>
      <c r="I210" s="41"/>
      <c r="J210" s="41"/>
      <c r="K210" s="364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3"/>
      <c r="Z210" s="375">
        <v>12</v>
      </c>
      <c r="AA210" s="376">
        <f t="shared" si="112"/>
        <v>0</v>
      </c>
    </row>
    <row r="211" spans="1:27" s="81" customFormat="1" ht="22.5" hidden="1" customHeight="1" x14ac:dyDescent="0.2">
      <c r="A211" s="86" t="s">
        <v>219</v>
      </c>
      <c r="B211" s="185"/>
      <c r="C211" s="188" t="s">
        <v>406</v>
      </c>
      <c r="D211" s="186" t="s">
        <v>584</v>
      </c>
      <c r="E211" s="52">
        <f t="shared" ref="E211:E219" si="114">IF(ISNA(VLOOKUP(C211,BUDGET2014,3,FALSE)),0,VLOOKUP(C211,BUDGET2014,3,FALSE))</f>
        <v>0</v>
      </c>
      <c r="F211" s="52">
        <f t="shared" ref="F211:F219" si="115">IF(ISNA(VLOOKUP(A211,INCOMEYTD2014,2,FALSE)),0,VLOOKUP(A211,INCOMEYTD2014,2,FALSE))</f>
        <v>0</v>
      </c>
      <c r="G211" s="32">
        <v>0</v>
      </c>
      <c r="H211" s="32">
        <v>0</v>
      </c>
      <c r="I211" s="34"/>
      <c r="J211" s="347" t="str">
        <f t="shared" ref="J211:J219" si="116">IF(E211&lt;&gt;0,(H211-E211)/E211,"n/a")</f>
        <v>n/a</v>
      </c>
      <c r="K211" s="298"/>
      <c r="L211" s="108">
        <f>$H$211/12</f>
        <v>0</v>
      </c>
      <c r="M211" s="108">
        <f t="shared" ref="M211:W211" si="117">$H$211/12</f>
        <v>0</v>
      </c>
      <c r="N211" s="108">
        <f t="shared" si="117"/>
        <v>0</v>
      </c>
      <c r="O211" s="108">
        <f t="shared" si="117"/>
        <v>0</v>
      </c>
      <c r="P211" s="108">
        <f t="shared" si="117"/>
        <v>0</v>
      </c>
      <c r="Q211" s="108">
        <f t="shared" si="117"/>
        <v>0</v>
      </c>
      <c r="R211" s="108">
        <f t="shared" si="117"/>
        <v>0</v>
      </c>
      <c r="S211" s="108">
        <f t="shared" si="117"/>
        <v>0</v>
      </c>
      <c r="T211" s="108">
        <f t="shared" si="117"/>
        <v>0</v>
      </c>
      <c r="U211" s="108">
        <f t="shared" si="117"/>
        <v>0</v>
      </c>
      <c r="V211" s="108">
        <f t="shared" si="117"/>
        <v>0</v>
      </c>
      <c r="W211" s="108">
        <f t="shared" si="117"/>
        <v>0</v>
      </c>
      <c r="X211" s="36" t="b">
        <f t="shared" ref="X211:X220" si="118">SUM(L211:W211)=H211</f>
        <v>1</v>
      </c>
      <c r="Y211" s="80"/>
      <c r="Z211" s="375">
        <v>12</v>
      </c>
      <c r="AA211" s="376">
        <f t="shared" si="112"/>
        <v>0</v>
      </c>
    </row>
    <row r="212" spans="1:27" s="81" customFormat="1" ht="22.5" hidden="1" customHeight="1" x14ac:dyDescent="0.2">
      <c r="A212" s="86" t="s">
        <v>164</v>
      </c>
      <c r="B212" s="185"/>
      <c r="C212" s="188" t="s">
        <v>407</v>
      </c>
      <c r="D212" s="186" t="s">
        <v>584</v>
      </c>
      <c r="E212" s="52">
        <f t="shared" si="114"/>
        <v>0</v>
      </c>
      <c r="F212" s="52">
        <f t="shared" si="115"/>
        <v>0</v>
      </c>
      <c r="G212" s="32">
        <v>0</v>
      </c>
      <c r="H212" s="32">
        <v>0</v>
      </c>
      <c r="I212" s="34"/>
      <c r="J212" s="347" t="str">
        <f t="shared" si="116"/>
        <v>n/a</v>
      </c>
      <c r="K212" s="298"/>
      <c r="L212" s="287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6" t="b">
        <f t="shared" si="118"/>
        <v>1</v>
      </c>
      <c r="Y212" s="80"/>
      <c r="Z212" s="375">
        <v>12</v>
      </c>
      <c r="AA212" s="376">
        <f t="shared" si="112"/>
        <v>0</v>
      </c>
    </row>
    <row r="213" spans="1:27" s="81" customFormat="1" ht="22.5" hidden="1" customHeight="1" x14ac:dyDescent="0.2">
      <c r="A213" s="86" t="s">
        <v>220</v>
      </c>
      <c r="B213" s="185"/>
      <c r="C213" s="188" t="s">
        <v>408</v>
      </c>
      <c r="D213" s="186" t="s">
        <v>584</v>
      </c>
      <c r="E213" s="52">
        <f t="shared" si="114"/>
        <v>0</v>
      </c>
      <c r="F213" s="52">
        <f t="shared" si="115"/>
        <v>0</v>
      </c>
      <c r="G213" s="32">
        <v>0</v>
      </c>
      <c r="H213" s="32">
        <v>0</v>
      </c>
      <c r="I213" s="34"/>
      <c r="J213" s="347" t="str">
        <f t="shared" si="116"/>
        <v>n/a</v>
      </c>
      <c r="K213" s="298"/>
      <c r="L213" s="287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6" t="b">
        <f t="shared" si="118"/>
        <v>1</v>
      </c>
      <c r="Y213" s="80"/>
      <c r="Z213" s="375">
        <v>12</v>
      </c>
      <c r="AA213" s="376">
        <f t="shared" si="112"/>
        <v>0</v>
      </c>
    </row>
    <row r="214" spans="1:27" s="81" customFormat="1" ht="22.5" hidden="1" customHeight="1" x14ac:dyDescent="0.2">
      <c r="A214" s="86" t="s">
        <v>270</v>
      </c>
      <c r="B214" s="185"/>
      <c r="C214" s="188" t="s">
        <v>409</v>
      </c>
      <c r="D214" s="186" t="s">
        <v>584</v>
      </c>
      <c r="E214" s="52">
        <f t="shared" si="114"/>
        <v>0</v>
      </c>
      <c r="F214" s="52">
        <f t="shared" si="115"/>
        <v>0</v>
      </c>
      <c r="G214" s="32">
        <v>0</v>
      </c>
      <c r="H214" s="32">
        <v>0</v>
      </c>
      <c r="I214" s="34"/>
      <c r="J214" s="347" t="str">
        <f t="shared" si="116"/>
        <v>n/a</v>
      </c>
      <c r="K214" s="298"/>
      <c r="L214" s="287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6" t="b">
        <f t="shared" si="118"/>
        <v>1</v>
      </c>
      <c r="Y214" s="80"/>
      <c r="Z214" s="375">
        <v>12</v>
      </c>
      <c r="AA214" s="376">
        <f t="shared" si="112"/>
        <v>0</v>
      </c>
    </row>
    <row r="215" spans="1:27" s="81" customFormat="1" ht="22.5" hidden="1" customHeight="1" x14ac:dyDescent="0.2">
      <c r="A215" s="86" t="s">
        <v>221</v>
      </c>
      <c r="B215" s="185"/>
      <c r="C215" s="188" t="s">
        <v>410</v>
      </c>
      <c r="D215" s="186" t="s">
        <v>584</v>
      </c>
      <c r="E215" s="52">
        <f t="shared" si="114"/>
        <v>0</v>
      </c>
      <c r="F215" s="52">
        <f t="shared" si="115"/>
        <v>0</v>
      </c>
      <c r="G215" s="32">
        <v>0</v>
      </c>
      <c r="H215" s="32">
        <v>0</v>
      </c>
      <c r="I215" s="34"/>
      <c r="J215" s="347" t="str">
        <f t="shared" si="116"/>
        <v>n/a</v>
      </c>
      <c r="K215" s="298"/>
      <c r="L215" s="287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6" t="b">
        <f t="shared" si="118"/>
        <v>1</v>
      </c>
      <c r="Y215" s="80"/>
      <c r="Z215" s="375">
        <v>12</v>
      </c>
      <c r="AA215" s="376">
        <f t="shared" si="112"/>
        <v>0</v>
      </c>
    </row>
    <row r="216" spans="1:27" s="81" customFormat="1" ht="22.5" hidden="1" customHeight="1" x14ac:dyDescent="0.2">
      <c r="A216" s="86" t="s">
        <v>222</v>
      </c>
      <c r="B216" s="185"/>
      <c r="C216" s="188" t="s">
        <v>411</v>
      </c>
      <c r="D216" s="186" t="s">
        <v>584</v>
      </c>
      <c r="E216" s="52">
        <f t="shared" si="114"/>
        <v>0</v>
      </c>
      <c r="F216" s="52">
        <f t="shared" si="115"/>
        <v>0</v>
      </c>
      <c r="G216" s="32">
        <v>0</v>
      </c>
      <c r="H216" s="32">
        <v>0</v>
      </c>
      <c r="I216" s="34"/>
      <c r="J216" s="347" t="str">
        <f t="shared" si="116"/>
        <v>n/a</v>
      </c>
      <c r="K216" s="298"/>
      <c r="L216" s="287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6" t="b">
        <f t="shared" si="118"/>
        <v>1</v>
      </c>
      <c r="Y216" s="80"/>
      <c r="Z216" s="375">
        <v>12</v>
      </c>
      <c r="AA216" s="376">
        <f t="shared" si="112"/>
        <v>0</v>
      </c>
    </row>
    <row r="217" spans="1:27" s="81" customFormat="1" ht="22.5" hidden="1" customHeight="1" x14ac:dyDescent="0.2">
      <c r="A217" s="86" t="s">
        <v>223</v>
      </c>
      <c r="B217" s="185"/>
      <c r="C217" s="188" t="s">
        <v>412</v>
      </c>
      <c r="D217" s="186" t="s">
        <v>584</v>
      </c>
      <c r="E217" s="52">
        <f t="shared" si="114"/>
        <v>0</v>
      </c>
      <c r="F217" s="52">
        <f t="shared" si="115"/>
        <v>0</v>
      </c>
      <c r="G217" s="32">
        <v>0</v>
      </c>
      <c r="H217" s="32">
        <v>0</v>
      </c>
      <c r="I217" s="34"/>
      <c r="J217" s="347" t="str">
        <f t="shared" si="116"/>
        <v>n/a</v>
      </c>
      <c r="K217" s="298"/>
      <c r="L217" s="287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6" t="b">
        <f t="shared" si="118"/>
        <v>1</v>
      </c>
      <c r="Y217" s="80"/>
      <c r="Z217" s="375">
        <v>12</v>
      </c>
      <c r="AA217" s="376">
        <f t="shared" si="112"/>
        <v>0</v>
      </c>
    </row>
    <row r="218" spans="1:27" s="81" customFormat="1" ht="22.5" hidden="1" customHeight="1" x14ac:dyDescent="0.2">
      <c r="A218" s="86" t="s">
        <v>224</v>
      </c>
      <c r="B218" s="185"/>
      <c r="C218" s="188" t="s">
        <v>413</v>
      </c>
      <c r="D218" s="186" t="s">
        <v>584</v>
      </c>
      <c r="E218" s="52">
        <f t="shared" si="114"/>
        <v>0</v>
      </c>
      <c r="F218" s="52">
        <f t="shared" si="115"/>
        <v>0</v>
      </c>
      <c r="G218" s="32">
        <v>0</v>
      </c>
      <c r="H218" s="32">
        <v>0</v>
      </c>
      <c r="I218" s="34"/>
      <c r="J218" s="347" t="str">
        <f t="shared" si="116"/>
        <v>n/a</v>
      </c>
      <c r="K218" s="298"/>
      <c r="L218" s="287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6" t="b">
        <f t="shared" si="118"/>
        <v>1</v>
      </c>
      <c r="Y218" s="80"/>
      <c r="Z218" s="375">
        <v>12</v>
      </c>
      <c r="AA218" s="376">
        <f t="shared" si="112"/>
        <v>0</v>
      </c>
    </row>
    <row r="219" spans="1:27" s="81" customFormat="1" ht="22.5" hidden="1" customHeight="1" x14ac:dyDescent="0.2">
      <c r="A219" s="86" t="s">
        <v>225</v>
      </c>
      <c r="B219" s="185"/>
      <c r="C219" s="188" t="s">
        <v>414</v>
      </c>
      <c r="D219" s="186" t="s">
        <v>584</v>
      </c>
      <c r="E219" s="52">
        <f t="shared" si="114"/>
        <v>0</v>
      </c>
      <c r="F219" s="52">
        <f t="shared" si="115"/>
        <v>0</v>
      </c>
      <c r="G219" s="32">
        <v>0</v>
      </c>
      <c r="H219" s="32">
        <v>0</v>
      </c>
      <c r="I219" s="34"/>
      <c r="J219" s="347" t="str">
        <f t="shared" si="116"/>
        <v>n/a</v>
      </c>
      <c r="K219" s="298"/>
      <c r="L219" s="287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6" t="b">
        <f t="shared" si="118"/>
        <v>1</v>
      </c>
      <c r="Y219" s="80"/>
      <c r="Z219" s="375">
        <v>12</v>
      </c>
      <c r="AA219" s="376">
        <f t="shared" si="112"/>
        <v>0</v>
      </c>
    </row>
    <row r="220" spans="1:27" s="37" customFormat="1" ht="22.5" hidden="1" customHeight="1" x14ac:dyDescent="0.2">
      <c r="A220" s="257"/>
      <c r="B220" s="251" t="s">
        <v>163</v>
      </c>
      <c r="C220" s="257"/>
      <c r="D220" s="257"/>
      <c r="E220" s="252">
        <f>SUM(E211:E219)</f>
        <v>0</v>
      </c>
      <c r="F220" s="252">
        <f>SUM(F211:F219)</f>
        <v>0</v>
      </c>
      <c r="G220" s="252">
        <f>SUM(G211:G219)</f>
        <v>0</v>
      </c>
      <c r="H220" s="252">
        <f>SUM(H211:H219)</f>
        <v>0</v>
      </c>
      <c r="I220" s="253"/>
      <c r="J220" s="350"/>
      <c r="K220" s="359"/>
      <c r="L220" s="354">
        <f t="shared" ref="L220:W220" si="119">SUM(L211:L219)</f>
        <v>0</v>
      </c>
      <c r="M220" s="252">
        <f t="shared" si="119"/>
        <v>0</v>
      </c>
      <c r="N220" s="252">
        <f t="shared" si="119"/>
        <v>0</v>
      </c>
      <c r="O220" s="252">
        <f t="shared" si="119"/>
        <v>0</v>
      </c>
      <c r="P220" s="252">
        <f t="shared" si="119"/>
        <v>0</v>
      </c>
      <c r="Q220" s="252">
        <f t="shared" si="119"/>
        <v>0</v>
      </c>
      <c r="R220" s="252">
        <f t="shared" si="119"/>
        <v>0</v>
      </c>
      <c r="S220" s="252">
        <f t="shared" si="119"/>
        <v>0</v>
      </c>
      <c r="T220" s="252">
        <f t="shared" si="119"/>
        <v>0</v>
      </c>
      <c r="U220" s="252">
        <f t="shared" si="119"/>
        <v>0</v>
      </c>
      <c r="V220" s="252">
        <f t="shared" si="119"/>
        <v>0</v>
      </c>
      <c r="W220" s="252">
        <f t="shared" si="119"/>
        <v>0</v>
      </c>
      <c r="X220" s="36" t="b">
        <f t="shared" si="118"/>
        <v>1</v>
      </c>
      <c r="Y220" s="36"/>
      <c r="Z220" s="375">
        <v>12</v>
      </c>
      <c r="AA220" s="376">
        <f t="shared" si="112"/>
        <v>0</v>
      </c>
    </row>
    <row r="221" spans="1:27" s="38" customFormat="1" ht="18.75" hidden="1" customHeight="1" x14ac:dyDescent="0.2">
      <c r="B221" s="39" t="s">
        <v>497</v>
      </c>
      <c r="C221" s="40"/>
      <c r="D221" s="40"/>
      <c r="E221" s="41"/>
      <c r="F221" s="338"/>
      <c r="G221" s="41"/>
      <c r="H221" s="41"/>
      <c r="I221" s="41"/>
      <c r="J221" s="41"/>
      <c r="K221" s="364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3"/>
      <c r="Z221" s="375">
        <v>12</v>
      </c>
      <c r="AA221" s="376">
        <f t="shared" si="112"/>
        <v>0</v>
      </c>
    </row>
    <row r="222" spans="1:27" s="81" customFormat="1" ht="22.5" hidden="1" customHeight="1" x14ac:dyDescent="0.2">
      <c r="A222" s="86" t="s">
        <v>226</v>
      </c>
      <c r="B222" s="185"/>
      <c r="C222" s="188" t="s">
        <v>415</v>
      </c>
      <c r="D222" s="186" t="s">
        <v>584</v>
      </c>
      <c r="E222" s="52">
        <f t="shared" ref="E222:E229" si="120">IF(ISNA(VLOOKUP(C222,BUDGET2014,3,FALSE)),0,VLOOKUP(C222,BUDGET2014,3,FALSE))</f>
        <v>0</v>
      </c>
      <c r="F222" s="52">
        <f t="shared" ref="F222:F229" si="121">IF(ISNA(VLOOKUP(A222,INCOMEYTD2014,2,FALSE)),0,VLOOKUP(A222,INCOMEYTD2014,2,FALSE))</f>
        <v>0</v>
      </c>
      <c r="G222" s="32">
        <v>0</v>
      </c>
      <c r="H222" s="32">
        <v>0</v>
      </c>
      <c r="I222" s="34"/>
      <c r="J222" s="347" t="str">
        <f t="shared" ref="J222:J229" si="122">IF(E222&lt;&gt;0,(H222-E222)/E222,"n/a")</f>
        <v>n/a</v>
      </c>
      <c r="K222" s="298"/>
      <c r="L222" s="287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6" t="b">
        <f t="shared" ref="X222:X230" si="123">SUM(L222:W222)=H222</f>
        <v>1</v>
      </c>
      <c r="Y222" s="80"/>
      <c r="Z222" s="375">
        <v>12</v>
      </c>
      <c r="AA222" s="376">
        <f t="shared" si="112"/>
        <v>0</v>
      </c>
    </row>
    <row r="223" spans="1:27" s="81" customFormat="1" ht="22.5" hidden="1" customHeight="1" x14ac:dyDescent="0.2">
      <c r="A223" s="86" t="s">
        <v>227</v>
      </c>
      <c r="B223" s="185"/>
      <c r="C223" s="188" t="s">
        <v>416</v>
      </c>
      <c r="D223" s="186" t="s">
        <v>584</v>
      </c>
      <c r="E223" s="52">
        <f t="shared" si="120"/>
        <v>0</v>
      </c>
      <c r="F223" s="52">
        <f t="shared" si="121"/>
        <v>0</v>
      </c>
      <c r="G223" s="32">
        <v>0</v>
      </c>
      <c r="H223" s="32">
        <v>0</v>
      </c>
      <c r="I223" s="34"/>
      <c r="J223" s="347" t="str">
        <f t="shared" si="122"/>
        <v>n/a</v>
      </c>
      <c r="K223" s="298"/>
      <c r="L223" s="287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6" t="b">
        <f t="shared" si="123"/>
        <v>1</v>
      </c>
      <c r="Y223" s="80"/>
      <c r="Z223" s="375">
        <v>12</v>
      </c>
      <c r="AA223" s="376">
        <f t="shared" si="112"/>
        <v>0</v>
      </c>
    </row>
    <row r="224" spans="1:27" s="81" customFormat="1" ht="22.5" hidden="1" customHeight="1" x14ac:dyDescent="0.2">
      <c r="A224" s="86" t="s">
        <v>228</v>
      </c>
      <c r="B224" s="185"/>
      <c r="C224" s="188" t="s">
        <v>417</v>
      </c>
      <c r="D224" s="186" t="s">
        <v>584</v>
      </c>
      <c r="E224" s="52">
        <f t="shared" si="120"/>
        <v>0</v>
      </c>
      <c r="F224" s="52">
        <f t="shared" si="121"/>
        <v>0</v>
      </c>
      <c r="G224" s="32">
        <v>0</v>
      </c>
      <c r="H224" s="32">
        <v>0</v>
      </c>
      <c r="I224" s="34"/>
      <c r="J224" s="347" t="str">
        <f t="shared" si="122"/>
        <v>n/a</v>
      </c>
      <c r="K224" s="298"/>
      <c r="L224" s="287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6" t="b">
        <f t="shared" si="123"/>
        <v>1</v>
      </c>
      <c r="Y224" s="80"/>
      <c r="Z224" s="375">
        <v>12</v>
      </c>
      <c r="AA224" s="376">
        <f t="shared" si="112"/>
        <v>0</v>
      </c>
    </row>
    <row r="225" spans="1:27" s="81" customFormat="1" ht="22.5" hidden="1" customHeight="1" x14ac:dyDescent="0.2">
      <c r="A225" s="86" t="s">
        <v>229</v>
      </c>
      <c r="B225" s="185"/>
      <c r="C225" s="188" t="s">
        <v>418</v>
      </c>
      <c r="D225" s="186" t="s">
        <v>584</v>
      </c>
      <c r="E225" s="52">
        <f t="shared" si="120"/>
        <v>0</v>
      </c>
      <c r="F225" s="52">
        <f t="shared" si="121"/>
        <v>0</v>
      </c>
      <c r="G225" s="32">
        <v>0</v>
      </c>
      <c r="H225" s="32">
        <v>0</v>
      </c>
      <c r="I225" s="34"/>
      <c r="J225" s="347" t="str">
        <f t="shared" si="122"/>
        <v>n/a</v>
      </c>
      <c r="K225" s="298"/>
      <c r="L225" s="287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6" t="b">
        <f t="shared" si="123"/>
        <v>1</v>
      </c>
      <c r="Y225" s="80"/>
      <c r="Z225" s="375">
        <v>12</v>
      </c>
      <c r="AA225" s="376">
        <f t="shared" si="112"/>
        <v>0</v>
      </c>
    </row>
    <row r="226" spans="1:27" s="81" customFormat="1" ht="22.5" hidden="1" customHeight="1" x14ac:dyDescent="0.2">
      <c r="A226" s="86" t="s">
        <v>118</v>
      </c>
      <c r="B226" s="185"/>
      <c r="C226" s="188" t="s">
        <v>419</v>
      </c>
      <c r="D226" s="186" t="s">
        <v>584</v>
      </c>
      <c r="E226" s="52">
        <f t="shared" si="120"/>
        <v>0</v>
      </c>
      <c r="F226" s="52">
        <f t="shared" si="121"/>
        <v>0</v>
      </c>
      <c r="G226" s="32">
        <v>0</v>
      </c>
      <c r="H226" s="32">
        <v>0</v>
      </c>
      <c r="I226" s="34"/>
      <c r="J226" s="347" t="str">
        <f t="shared" si="122"/>
        <v>n/a</v>
      </c>
      <c r="K226" s="298"/>
      <c r="L226" s="287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6" t="b">
        <f t="shared" si="123"/>
        <v>1</v>
      </c>
      <c r="Y226" s="80"/>
      <c r="Z226" s="375">
        <v>12</v>
      </c>
      <c r="AA226" s="376">
        <f t="shared" si="112"/>
        <v>0</v>
      </c>
    </row>
    <row r="227" spans="1:27" s="81" customFormat="1" ht="22.5" hidden="1" customHeight="1" x14ac:dyDescent="0.2">
      <c r="A227" s="86" t="s">
        <v>230</v>
      </c>
      <c r="B227" s="185"/>
      <c r="C227" s="188" t="s">
        <v>420</v>
      </c>
      <c r="D227" s="186" t="s">
        <v>584</v>
      </c>
      <c r="E227" s="52">
        <f t="shared" si="120"/>
        <v>0</v>
      </c>
      <c r="F227" s="52">
        <f t="shared" si="121"/>
        <v>0</v>
      </c>
      <c r="G227" s="32">
        <v>0</v>
      </c>
      <c r="H227" s="32">
        <v>0</v>
      </c>
      <c r="I227" s="33"/>
      <c r="J227" s="347" t="str">
        <f t="shared" si="122"/>
        <v>n/a</v>
      </c>
      <c r="K227" s="298"/>
      <c r="L227" s="287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6" t="b">
        <f t="shared" si="123"/>
        <v>1</v>
      </c>
      <c r="Y227" s="80"/>
      <c r="Z227" s="375">
        <v>12</v>
      </c>
      <c r="AA227" s="376">
        <f t="shared" si="112"/>
        <v>0</v>
      </c>
    </row>
    <row r="228" spans="1:27" s="81" customFormat="1" ht="22.5" hidden="1" customHeight="1" x14ac:dyDescent="0.2">
      <c r="A228" s="86" t="s">
        <v>161</v>
      </c>
      <c r="B228" s="185"/>
      <c r="C228" s="188" t="s">
        <v>421</v>
      </c>
      <c r="D228" s="186" t="s">
        <v>584</v>
      </c>
      <c r="E228" s="52">
        <f t="shared" si="120"/>
        <v>0</v>
      </c>
      <c r="F228" s="52">
        <f t="shared" si="121"/>
        <v>0</v>
      </c>
      <c r="G228" s="32">
        <v>0</v>
      </c>
      <c r="H228" s="32">
        <v>0</v>
      </c>
      <c r="I228" s="34"/>
      <c r="J228" s="347" t="str">
        <f t="shared" si="122"/>
        <v>n/a</v>
      </c>
      <c r="K228" s="298"/>
      <c r="L228" s="287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6" t="b">
        <f t="shared" si="123"/>
        <v>1</v>
      </c>
      <c r="Y228" s="80"/>
      <c r="Z228" s="375">
        <v>12</v>
      </c>
      <c r="AA228" s="376">
        <f t="shared" si="112"/>
        <v>0</v>
      </c>
    </row>
    <row r="229" spans="1:27" s="81" customFormat="1" ht="22.5" hidden="1" customHeight="1" x14ac:dyDescent="0.2">
      <c r="A229" s="86" t="s">
        <v>162</v>
      </c>
      <c r="B229" s="185"/>
      <c r="C229" s="188" t="s">
        <v>422</v>
      </c>
      <c r="D229" s="186" t="s">
        <v>584</v>
      </c>
      <c r="E229" s="52">
        <f t="shared" si="120"/>
        <v>0</v>
      </c>
      <c r="F229" s="52">
        <f t="shared" si="121"/>
        <v>0</v>
      </c>
      <c r="G229" s="32">
        <v>0</v>
      </c>
      <c r="H229" s="32">
        <v>0</v>
      </c>
      <c r="I229" s="34"/>
      <c r="J229" s="347" t="str">
        <f t="shared" si="122"/>
        <v>n/a</v>
      </c>
      <c r="K229" s="298"/>
      <c r="L229" s="287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6" t="b">
        <f t="shared" si="123"/>
        <v>1</v>
      </c>
      <c r="Y229" s="80"/>
      <c r="Z229" s="375">
        <v>12</v>
      </c>
      <c r="AA229" s="376">
        <f t="shared" si="112"/>
        <v>0</v>
      </c>
    </row>
    <row r="230" spans="1:27" s="37" customFormat="1" ht="22.5" hidden="1" customHeight="1" x14ac:dyDescent="0.2">
      <c r="A230" s="257"/>
      <c r="B230" s="251" t="s">
        <v>160</v>
      </c>
      <c r="C230" s="257"/>
      <c r="D230" s="257"/>
      <c r="E230" s="252">
        <f>SUM(E222:E229)</f>
        <v>0</v>
      </c>
      <c r="F230" s="252">
        <f>SUM(F222:F229)</f>
        <v>0</v>
      </c>
      <c r="G230" s="252">
        <f>SUM(G222:G229)</f>
        <v>0</v>
      </c>
      <c r="H230" s="252">
        <f>SUM(H222:H229)</f>
        <v>0</v>
      </c>
      <c r="I230" s="253"/>
      <c r="J230" s="350"/>
      <c r="K230" s="359"/>
      <c r="L230" s="354">
        <f>SUM(L222:L229)</f>
        <v>0</v>
      </c>
      <c r="M230" s="252">
        <f t="shared" ref="M230:W230" si="124">SUM(M222:M229)</f>
        <v>0</v>
      </c>
      <c r="N230" s="252">
        <f t="shared" si="124"/>
        <v>0</v>
      </c>
      <c r="O230" s="252">
        <f t="shared" si="124"/>
        <v>0</v>
      </c>
      <c r="P230" s="252">
        <f t="shared" si="124"/>
        <v>0</v>
      </c>
      <c r="Q230" s="252">
        <f t="shared" si="124"/>
        <v>0</v>
      </c>
      <c r="R230" s="252">
        <f t="shared" si="124"/>
        <v>0</v>
      </c>
      <c r="S230" s="252">
        <f t="shared" si="124"/>
        <v>0</v>
      </c>
      <c r="T230" s="252">
        <f t="shared" si="124"/>
        <v>0</v>
      </c>
      <c r="U230" s="252">
        <f t="shared" si="124"/>
        <v>0</v>
      </c>
      <c r="V230" s="252">
        <f t="shared" si="124"/>
        <v>0</v>
      </c>
      <c r="W230" s="252">
        <f t="shared" si="124"/>
        <v>0</v>
      </c>
      <c r="X230" s="36" t="b">
        <f t="shared" si="123"/>
        <v>1</v>
      </c>
      <c r="Y230" s="36"/>
      <c r="Z230" s="375">
        <v>12</v>
      </c>
      <c r="AA230" s="376">
        <f t="shared" si="112"/>
        <v>0</v>
      </c>
    </row>
    <row r="231" spans="1:27" s="38" customFormat="1" ht="18.75" customHeight="1" x14ac:dyDescent="0.2">
      <c r="B231" s="39" t="s">
        <v>475</v>
      </c>
      <c r="C231" s="40"/>
      <c r="D231" s="40"/>
      <c r="E231" s="41"/>
      <c r="F231" s="338"/>
      <c r="G231" s="41"/>
      <c r="H231" s="41"/>
      <c r="I231" s="41"/>
      <c r="J231" s="41"/>
      <c r="K231" s="364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3"/>
      <c r="Z231" s="375">
        <v>12</v>
      </c>
      <c r="AA231" s="376">
        <f t="shared" si="112"/>
        <v>0</v>
      </c>
    </row>
    <row r="232" spans="1:27" s="81" customFormat="1" ht="22.5" hidden="1" customHeight="1" x14ac:dyDescent="0.2">
      <c r="A232" s="86" t="s">
        <v>119</v>
      </c>
      <c r="B232" s="185"/>
      <c r="C232" s="188" t="s">
        <v>423</v>
      </c>
      <c r="D232" s="186" t="s">
        <v>584</v>
      </c>
      <c r="E232" s="52">
        <v>0</v>
      </c>
      <c r="F232" s="52">
        <v>0</v>
      </c>
      <c r="G232" s="32">
        <v>0</v>
      </c>
      <c r="H232" s="32">
        <v>0</v>
      </c>
      <c r="I232" s="34"/>
      <c r="J232" s="347" t="str">
        <f t="shared" ref="J232:J245" si="125">IF(E232&lt;&gt;0,(H232-E232)/E232,"n/a")</f>
        <v>n/a</v>
      </c>
      <c r="K232" s="298"/>
      <c r="L232" s="287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6" t="b">
        <f t="shared" ref="X232:X246" si="126">SUM(L232:W232)=H232</f>
        <v>1</v>
      </c>
      <c r="Y232" s="80"/>
      <c r="Z232" s="375">
        <v>12</v>
      </c>
      <c r="AA232" s="376">
        <f t="shared" si="112"/>
        <v>0</v>
      </c>
    </row>
    <row r="233" spans="1:27" s="81" customFormat="1" ht="22.5" hidden="1" customHeight="1" x14ac:dyDescent="0.2">
      <c r="A233" s="86" t="s">
        <v>165</v>
      </c>
      <c r="B233" s="185"/>
      <c r="C233" s="188" t="s">
        <v>424</v>
      </c>
      <c r="D233" s="186" t="s">
        <v>584</v>
      </c>
      <c r="E233" s="52">
        <v>0</v>
      </c>
      <c r="F233" s="52">
        <v>0</v>
      </c>
      <c r="G233" s="32">
        <v>0</v>
      </c>
      <c r="H233" s="32">
        <v>0</v>
      </c>
      <c r="I233" s="34"/>
      <c r="J233" s="347" t="str">
        <f t="shared" si="125"/>
        <v>n/a</v>
      </c>
      <c r="K233" s="298"/>
      <c r="L233" s="287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6" t="b">
        <f t="shared" si="126"/>
        <v>1</v>
      </c>
      <c r="Y233" s="80"/>
      <c r="Z233" s="375">
        <v>12</v>
      </c>
      <c r="AA233" s="376">
        <f t="shared" si="112"/>
        <v>0</v>
      </c>
    </row>
    <row r="234" spans="1:27" s="81" customFormat="1" ht="22.5" hidden="1" customHeight="1" x14ac:dyDescent="0.2">
      <c r="A234" s="86" t="s">
        <v>120</v>
      </c>
      <c r="B234" s="185"/>
      <c r="C234" s="188" t="s">
        <v>425</v>
      </c>
      <c r="D234" s="186" t="s">
        <v>584</v>
      </c>
      <c r="E234" s="52">
        <v>0</v>
      </c>
      <c r="F234" s="52">
        <v>0</v>
      </c>
      <c r="G234" s="32">
        <v>0</v>
      </c>
      <c r="H234" s="32">
        <v>0</v>
      </c>
      <c r="I234" s="34"/>
      <c r="J234" s="347" t="str">
        <f t="shared" si="125"/>
        <v>n/a</v>
      </c>
      <c r="K234" s="298"/>
      <c r="L234" s="287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6" t="b">
        <f t="shared" si="126"/>
        <v>1</v>
      </c>
      <c r="Y234" s="80"/>
      <c r="Z234" s="375">
        <v>12</v>
      </c>
      <c r="AA234" s="376">
        <f t="shared" si="112"/>
        <v>0</v>
      </c>
    </row>
    <row r="235" spans="1:27" s="81" customFormat="1" ht="22.5" customHeight="1" x14ac:dyDescent="0.2">
      <c r="A235" s="86" t="s">
        <v>563</v>
      </c>
      <c r="B235" s="185"/>
      <c r="C235" s="188" t="s">
        <v>562</v>
      </c>
      <c r="D235" s="186" t="s">
        <v>584</v>
      </c>
      <c r="E235" s="52">
        <v>0</v>
      </c>
      <c r="F235" s="52">
        <v>0</v>
      </c>
      <c r="G235" s="32">
        <v>0</v>
      </c>
      <c r="H235" s="32">
        <v>1000</v>
      </c>
      <c r="I235" s="34" t="s">
        <v>835</v>
      </c>
      <c r="J235" s="347" t="str">
        <f t="shared" si="125"/>
        <v>n/a</v>
      </c>
      <c r="K235" s="298"/>
      <c r="L235" s="287"/>
      <c r="M235" s="30"/>
      <c r="N235" s="30"/>
      <c r="O235" s="30">
        <v>500</v>
      </c>
      <c r="P235" s="30"/>
      <c r="Q235" s="30"/>
      <c r="R235" s="30"/>
      <c r="S235" s="30"/>
      <c r="T235" s="30">
        <v>500</v>
      </c>
      <c r="U235" s="30"/>
      <c r="V235" s="30"/>
      <c r="W235" s="30"/>
      <c r="X235" s="36" t="b">
        <f t="shared" si="126"/>
        <v>1</v>
      </c>
      <c r="Y235" s="80"/>
      <c r="Z235" s="375">
        <v>12</v>
      </c>
      <c r="AA235" s="376">
        <f t="shared" si="112"/>
        <v>83.333333333333329</v>
      </c>
    </row>
    <row r="236" spans="1:27" s="81" customFormat="1" ht="22.5" customHeight="1" x14ac:dyDescent="0.2">
      <c r="A236" s="86" t="s">
        <v>121</v>
      </c>
      <c r="B236" s="185"/>
      <c r="C236" s="188" t="s">
        <v>426</v>
      </c>
      <c r="D236" s="186" t="s">
        <v>584</v>
      </c>
      <c r="E236" s="52">
        <v>0</v>
      </c>
      <c r="F236" s="52">
        <v>0</v>
      </c>
      <c r="G236" s="32">
        <v>0</v>
      </c>
      <c r="H236" s="32">
        <v>2000</v>
      </c>
      <c r="I236" s="34" t="s">
        <v>836</v>
      </c>
      <c r="J236" s="347" t="str">
        <f t="shared" si="125"/>
        <v>n/a</v>
      </c>
      <c r="K236" s="298"/>
      <c r="L236" s="287">
        <v>1000</v>
      </c>
      <c r="M236" s="30">
        <v>1000</v>
      </c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6" t="b">
        <f t="shared" si="126"/>
        <v>1</v>
      </c>
      <c r="Y236" s="80"/>
      <c r="Z236" s="375">
        <v>12</v>
      </c>
      <c r="AA236" s="376">
        <f t="shared" si="112"/>
        <v>166.66666666666666</v>
      </c>
    </row>
    <row r="237" spans="1:27" s="81" customFormat="1" ht="22.5" hidden="1" customHeight="1" x14ac:dyDescent="0.2">
      <c r="A237" s="86" t="s">
        <v>122</v>
      </c>
      <c r="B237" s="185"/>
      <c r="C237" s="188" t="s">
        <v>427</v>
      </c>
      <c r="D237" s="186" t="s">
        <v>584</v>
      </c>
      <c r="E237" s="52">
        <v>0</v>
      </c>
      <c r="F237" s="52">
        <v>0</v>
      </c>
      <c r="G237" s="32">
        <v>0</v>
      </c>
      <c r="H237" s="32">
        <v>0</v>
      </c>
      <c r="I237" s="34"/>
      <c r="J237" s="347" t="str">
        <f t="shared" si="125"/>
        <v>n/a</v>
      </c>
      <c r="K237" s="298"/>
      <c r="L237" s="287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6" t="b">
        <f t="shared" si="126"/>
        <v>1</v>
      </c>
      <c r="Y237" s="80"/>
      <c r="Z237" s="375">
        <v>12</v>
      </c>
      <c r="AA237" s="376">
        <f t="shared" si="112"/>
        <v>0</v>
      </c>
    </row>
    <row r="238" spans="1:27" s="91" customFormat="1" ht="22.5" customHeight="1" x14ac:dyDescent="0.2">
      <c r="A238" s="86" t="s">
        <v>123</v>
      </c>
      <c r="B238" s="192"/>
      <c r="C238" s="188" t="s">
        <v>428</v>
      </c>
      <c r="D238" s="186" t="s">
        <v>584</v>
      </c>
      <c r="E238" s="52">
        <v>0</v>
      </c>
      <c r="F238" s="52">
        <v>362.98</v>
      </c>
      <c r="G238" s="32">
        <v>650</v>
      </c>
      <c r="H238" s="32">
        <v>500</v>
      </c>
      <c r="I238" s="33" t="s">
        <v>837</v>
      </c>
      <c r="J238" s="347" t="str">
        <f t="shared" si="125"/>
        <v>n/a</v>
      </c>
      <c r="K238" s="298"/>
      <c r="L238" s="287"/>
      <c r="M238" s="30"/>
      <c r="N238" s="30">
        <v>250</v>
      </c>
      <c r="O238" s="30"/>
      <c r="P238" s="30"/>
      <c r="Q238" s="30"/>
      <c r="R238" s="30"/>
      <c r="S238" s="30"/>
      <c r="T238" s="30">
        <v>250</v>
      </c>
      <c r="U238" s="30"/>
      <c r="V238" s="30"/>
      <c r="W238" s="30"/>
      <c r="X238" s="36" t="b">
        <f t="shared" si="126"/>
        <v>1</v>
      </c>
      <c r="Y238" s="90"/>
      <c r="Z238" s="375">
        <v>12</v>
      </c>
      <c r="AA238" s="376">
        <f t="shared" si="112"/>
        <v>41.666666666666664</v>
      </c>
    </row>
    <row r="239" spans="1:27" s="91" customFormat="1" ht="22.5" hidden="1" customHeight="1" x14ac:dyDescent="0.2">
      <c r="A239" s="86" t="s">
        <v>124</v>
      </c>
      <c r="B239" s="192"/>
      <c r="C239" s="188" t="s">
        <v>429</v>
      </c>
      <c r="D239" s="186" t="s">
        <v>584</v>
      </c>
      <c r="E239" s="52">
        <v>0</v>
      </c>
      <c r="F239" s="52">
        <v>0</v>
      </c>
      <c r="G239" s="32">
        <v>0</v>
      </c>
      <c r="H239" s="32">
        <v>0</v>
      </c>
      <c r="I239" s="33"/>
      <c r="J239" s="347" t="str">
        <f t="shared" si="125"/>
        <v>n/a</v>
      </c>
      <c r="K239" s="298"/>
      <c r="L239" s="287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6" t="b">
        <f t="shared" si="126"/>
        <v>1</v>
      </c>
      <c r="Y239" s="90"/>
      <c r="Z239" s="375">
        <v>12</v>
      </c>
      <c r="AA239" s="376">
        <f t="shared" si="112"/>
        <v>0</v>
      </c>
    </row>
    <row r="240" spans="1:27" s="91" customFormat="1" ht="22.5" hidden="1" customHeight="1" x14ac:dyDescent="0.2">
      <c r="A240" s="86" t="s">
        <v>231</v>
      </c>
      <c r="B240" s="192"/>
      <c r="C240" s="188" t="s">
        <v>430</v>
      </c>
      <c r="D240" s="186" t="s">
        <v>584</v>
      </c>
      <c r="E240" s="52">
        <v>0</v>
      </c>
      <c r="F240" s="52">
        <v>0</v>
      </c>
      <c r="G240" s="32">
        <v>0</v>
      </c>
      <c r="H240" s="32">
        <v>0</v>
      </c>
      <c r="I240" s="33"/>
      <c r="J240" s="347" t="str">
        <f t="shared" si="125"/>
        <v>n/a</v>
      </c>
      <c r="K240" s="298"/>
      <c r="L240" s="287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6" t="b">
        <f t="shared" si="126"/>
        <v>1</v>
      </c>
      <c r="Y240" s="90"/>
      <c r="Z240" s="375">
        <v>12</v>
      </c>
      <c r="AA240" s="376">
        <f t="shared" si="112"/>
        <v>0</v>
      </c>
    </row>
    <row r="241" spans="1:27" s="81" customFormat="1" ht="22.5" hidden="1" customHeight="1" x14ac:dyDescent="0.2">
      <c r="A241" s="88" t="s">
        <v>508</v>
      </c>
      <c r="B241" s="192"/>
      <c r="C241" s="183" t="s">
        <v>507</v>
      </c>
      <c r="D241" s="186" t="s">
        <v>584</v>
      </c>
      <c r="E241" s="52">
        <v>0</v>
      </c>
      <c r="F241" s="52">
        <v>0</v>
      </c>
      <c r="G241" s="32">
        <v>0</v>
      </c>
      <c r="H241" s="32">
        <v>0</v>
      </c>
      <c r="I241" s="33"/>
      <c r="J241" s="347" t="str">
        <f t="shared" si="125"/>
        <v>n/a</v>
      </c>
      <c r="K241" s="298"/>
      <c r="L241" s="287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6" t="b">
        <f t="shared" si="126"/>
        <v>1</v>
      </c>
      <c r="Y241" s="80"/>
      <c r="Z241" s="375">
        <v>12</v>
      </c>
      <c r="AA241" s="376">
        <f t="shared" si="112"/>
        <v>0</v>
      </c>
    </row>
    <row r="242" spans="1:27" s="81" customFormat="1" ht="22.5" hidden="1" customHeight="1" x14ac:dyDescent="0.2">
      <c r="A242" s="86" t="s">
        <v>232</v>
      </c>
      <c r="B242" s="185"/>
      <c r="C242" s="188" t="s">
        <v>431</v>
      </c>
      <c r="D242" s="186" t="s">
        <v>584</v>
      </c>
      <c r="E242" s="52">
        <v>0</v>
      </c>
      <c r="F242" s="52">
        <v>0</v>
      </c>
      <c r="G242" s="32">
        <v>0</v>
      </c>
      <c r="H242" s="32">
        <v>0</v>
      </c>
      <c r="I242" s="34"/>
      <c r="J242" s="347" t="str">
        <f t="shared" si="125"/>
        <v>n/a</v>
      </c>
      <c r="K242" s="298"/>
      <c r="L242" s="287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6" t="b">
        <f t="shared" si="126"/>
        <v>1</v>
      </c>
      <c r="Y242" s="80"/>
      <c r="Z242" s="375">
        <v>12</v>
      </c>
      <c r="AA242" s="376">
        <f t="shared" si="112"/>
        <v>0</v>
      </c>
    </row>
    <row r="243" spans="1:27" s="81" customFormat="1" ht="22.5" hidden="1" customHeight="1" x14ac:dyDescent="0.2">
      <c r="A243" s="86" t="s">
        <v>233</v>
      </c>
      <c r="B243" s="185"/>
      <c r="C243" s="188" t="s">
        <v>432</v>
      </c>
      <c r="D243" s="186" t="s">
        <v>584</v>
      </c>
      <c r="E243" s="52">
        <v>0</v>
      </c>
      <c r="F243" s="52">
        <v>0</v>
      </c>
      <c r="G243" s="32">
        <v>0</v>
      </c>
      <c r="H243" s="32">
        <v>0</v>
      </c>
      <c r="I243" s="34"/>
      <c r="J243" s="347" t="str">
        <f t="shared" si="125"/>
        <v>n/a</v>
      </c>
      <c r="K243" s="298"/>
      <c r="L243" s="287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6" t="b">
        <f t="shared" si="126"/>
        <v>1</v>
      </c>
      <c r="Y243" s="80"/>
      <c r="Z243" s="375">
        <v>12</v>
      </c>
      <c r="AA243" s="376">
        <f t="shared" si="112"/>
        <v>0</v>
      </c>
    </row>
    <row r="244" spans="1:27" s="81" customFormat="1" ht="22.5" hidden="1" customHeight="1" x14ac:dyDescent="0.2">
      <c r="A244" s="86" t="s">
        <v>234</v>
      </c>
      <c r="B244" s="185"/>
      <c r="C244" s="188" t="s">
        <v>433</v>
      </c>
      <c r="D244" s="186" t="s">
        <v>584</v>
      </c>
      <c r="E244" s="52">
        <v>0</v>
      </c>
      <c r="F244" s="52">
        <v>0</v>
      </c>
      <c r="G244" s="32">
        <v>0</v>
      </c>
      <c r="H244" s="32">
        <v>0</v>
      </c>
      <c r="I244" s="34"/>
      <c r="J244" s="347" t="str">
        <f t="shared" si="125"/>
        <v>n/a</v>
      </c>
      <c r="K244" s="298"/>
      <c r="L244" s="287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6" t="b">
        <f t="shared" si="126"/>
        <v>1</v>
      </c>
      <c r="Y244" s="80"/>
      <c r="Z244" s="375">
        <v>12</v>
      </c>
      <c r="AA244" s="376">
        <f t="shared" si="112"/>
        <v>0</v>
      </c>
    </row>
    <row r="245" spans="1:27" s="81" customFormat="1" ht="22.5" hidden="1" customHeight="1" x14ac:dyDescent="0.2">
      <c r="A245" s="86" t="s">
        <v>167</v>
      </c>
      <c r="B245" s="185"/>
      <c r="C245" s="188" t="s">
        <v>434</v>
      </c>
      <c r="D245" s="186" t="s">
        <v>584</v>
      </c>
      <c r="E245" s="52">
        <v>0</v>
      </c>
      <c r="F245" s="52">
        <v>0</v>
      </c>
      <c r="G245" s="32">
        <v>0</v>
      </c>
      <c r="H245" s="32">
        <v>0</v>
      </c>
      <c r="I245" s="34"/>
      <c r="J245" s="347" t="str">
        <f t="shared" si="125"/>
        <v>n/a</v>
      </c>
      <c r="K245" s="298"/>
      <c r="L245" s="287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6" t="b">
        <f t="shared" si="126"/>
        <v>1</v>
      </c>
      <c r="Y245" s="80"/>
      <c r="Z245" s="375">
        <v>12</v>
      </c>
      <c r="AA245" s="376">
        <f t="shared" si="112"/>
        <v>0</v>
      </c>
    </row>
    <row r="246" spans="1:27" s="37" customFormat="1" ht="22.5" customHeight="1" x14ac:dyDescent="0.2">
      <c r="A246" s="257"/>
      <c r="B246" s="251" t="s">
        <v>475</v>
      </c>
      <c r="C246" s="257"/>
      <c r="D246" s="257"/>
      <c r="E246" s="252">
        <f>SUM(E232:E241)</f>
        <v>0</v>
      </c>
      <c r="F246" s="252">
        <f>SUM(F232:F241)</f>
        <v>362.98</v>
      </c>
      <c r="G246" s="252">
        <f>SUM(G232:G241)</f>
        <v>650</v>
      </c>
      <c r="H246" s="252">
        <f>SUM(H232:H241)</f>
        <v>3500</v>
      </c>
      <c r="I246" s="253"/>
      <c r="J246" s="350"/>
      <c r="K246" s="359"/>
      <c r="L246" s="354">
        <f t="shared" ref="L246:W246" si="127">SUM(L232:L245)</f>
        <v>1000</v>
      </c>
      <c r="M246" s="252">
        <f t="shared" si="127"/>
        <v>1000</v>
      </c>
      <c r="N246" s="252">
        <f t="shared" si="127"/>
        <v>250</v>
      </c>
      <c r="O246" s="252">
        <f t="shared" si="127"/>
        <v>500</v>
      </c>
      <c r="P246" s="252">
        <f t="shared" si="127"/>
        <v>0</v>
      </c>
      <c r="Q246" s="252">
        <f t="shared" si="127"/>
        <v>0</v>
      </c>
      <c r="R246" s="252">
        <f t="shared" si="127"/>
        <v>0</v>
      </c>
      <c r="S246" s="252">
        <f t="shared" si="127"/>
        <v>0</v>
      </c>
      <c r="T246" s="252">
        <f t="shared" si="127"/>
        <v>750</v>
      </c>
      <c r="U246" s="252">
        <f t="shared" si="127"/>
        <v>0</v>
      </c>
      <c r="V246" s="252">
        <f t="shared" si="127"/>
        <v>0</v>
      </c>
      <c r="W246" s="252">
        <f t="shared" si="127"/>
        <v>0</v>
      </c>
      <c r="X246" s="36" t="b">
        <f t="shared" si="126"/>
        <v>1</v>
      </c>
      <c r="Y246" s="36"/>
      <c r="Z246" s="377"/>
      <c r="AA246" s="378"/>
    </row>
    <row r="247" spans="1:27" s="38" customFormat="1" ht="18.75" customHeight="1" x14ac:dyDescent="0.2">
      <c r="B247" s="39" t="s">
        <v>498</v>
      </c>
      <c r="C247" s="40"/>
      <c r="D247" s="40"/>
      <c r="E247" s="41"/>
      <c r="F247" s="338"/>
      <c r="G247" s="41"/>
      <c r="H247" s="41"/>
      <c r="I247" s="41"/>
      <c r="J247" s="41"/>
      <c r="K247" s="364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3"/>
      <c r="Z247" s="373"/>
      <c r="AA247" s="374"/>
    </row>
    <row r="248" spans="1:27" s="81" customFormat="1" ht="22.5" customHeight="1" x14ac:dyDescent="0.2">
      <c r="A248" s="86" t="s">
        <v>169</v>
      </c>
      <c r="B248" s="185"/>
      <c r="C248" s="188" t="s">
        <v>435</v>
      </c>
      <c r="D248" s="186" t="s">
        <v>584</v>
      </c>
      <c r="E248" s="52">
        <v>0</v>
      </c>
      <c r="F248" s="52">
        <v>18216.72</v>
      </c>
      <c r="G248" s="32">
        <v>21587.46</v>
      </c>
      <c r="H248" s="32">
        <v>0</v>
      </c>
      <c r="I248" s="291" t="s">
        <v>805</v>
      </c>
      <c r="J248" s="347" t="str">
        <f t="shared" ref="J248:J249" si="128">IF(E248&lt;&gt;0,(H248-E248)/E248,"n/a")</f>
        <v>n/a</v>
      </c>
      <c r="K248" s="298"/>
      <c r="L248" s="287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6" t="b">
        <f t="shared" ref="X248:X250" si="129">SUM(L248:W248)=H248</f>
        <v>1</v>
      </c>
      <c r="Y248" s="80"/>
      <c r="Z248" s="375">
        <v>12</v>
      </c>
      <c r="AA248" s="376">
        <f t="shared" ref="AA248:AA249" si="130">H248/Z248</f>
        <v>0</v>
      </c>
    </row>
    <row r="249" spans="1:27" s="81" customFormat="1" ht="22.5" customHeight="1" x14ac:dyDescent="0.2">
      <c r="A249" s="86" t="s">
        <v>170</v>
      </c>
      <c r="B249" s="185"/>
      <c r="C249" s="188" t="s">
        <v>436</v>
      </c>
      <c r="D249" s="186" t="s">
        <v>584</v>
      </c>
      <c r="E249" s="52">
        <v>0</v>
      </c>
      <c r="F249" s="52">
        <v>0</v>
      </c>
      <c r="G249" s="32">
        <v>21587.46</v>
      </c>
      <c r="H249" s="32">
        <v>0</v>
      </c>
      <c r="I249" s="291" t="s">
        <v>805</v>
      </c>
      <c r="J249" s="347" t="str">
        <f t="shared" si="128"/>
        <v>n/a</v>
      </c>
      <c r="K249" s="298"/>
      <c r="L249" s="287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6" t="b">
        <f t="shared" si="129"/>
        <v>1</v>
      </c>
      <c r="Y249" s="80"/>
      <c r="Z249" s="375">
        <v>12</v>
      </c>
      <c r="AA249" s="376">
        <f t="shared" si="130"/>
        <v>0</v>
      </c>
    </row>
    <row r="250" spans="1:27" s="37" customFormat="1" ht="22.5" customHeight="1" x14ac:dyDescent="0.2">
      <c r="A250" s="257"/>
      <c r="B250" s="251" t="s">
        <v>498</v>
      </c>
      <c r="C250" s="257"/>
      <c r="D250" s="257"/>
      <c r="E250" s="252">
        <f>SUM(E248:E249)</f>
        <v>0</v>
      </c>
      <c r="F250" s="252">
        <f>SUM(F248:F249)</f>
        <v>18216.72</v>
      </c>
      <c r="G250" s="252">
        <f>SUM(G248:G249)</f>
        <v>43174.92</v>
      </c>
      <c r="H250" s="252">
        <f>SUM(H248:H249)</f>
        <v>0</v>
      </c>
      <c r="I250" s="253"/>
      <c r="J250" s="350"/>
      <c r="K250" s="359"/>
      <c r="L250" s="354">
        <f t="shared" ref="L250:W250" si="131">SUM(L248:L249)</f>
        <v>0</v>
      </c>
      <c r="M250" s="252">
        <f t="shared" si="131"/>
        <v>0</v>
      </c>
      <c r="N250" s="252">
        <f t="shared" si="131"/>
        <v>0</v>
      </c>
      <c r="O250" s="252">
        <f t="shared" si="131"/>
        <v>0</v>
      </c>
      <c r="P250" s="252">
        <f t="shared" si="131"/>
        <v>0</v>
      </c>
      <c r="Q250" s="252">
        <f t="shared" si="131"/>
        <v>0</v>
      </c>
      <c r="R250" s="252">
        <f t="shared" si="131"/>
        <v>0</v>
      </c>
      <c r="S250" s="252">
        <f t="shared" si="131"/>
        <v>0</v>
      </c>
      <c r="T250" s="252">
        <f t="shared" si="131"/>
        <v>0</v>
      </c>
      <c r="U250" s="252">
        <f t="shared" si="131"/>
        <v>0</v>
      </c>
      <c r="V250" s="252">
        <f t="shared" si="131"/>
        <v>0</v>
      </c>
      <c r="W250" s="252">
        <f t="shared" si="131"/>
        <v>0</v>
      </c>
      <c r="X250" s="36" t="b">
        <f t="shared" si="129"/>
        <v>1</v>
      </c>
      <c r="Y250" s="36"/>
      <c r="Z250" s="377"/>
      <c r="AA250" s="378"/>
    </row>
    <row r="251" spans="1:27" s="38" customFormat="1" ht="18.75" customHeight="1" x14ac:dyDescent="0.2">
      <c r="B251" s="39" t="s">
        <v>499</v>
      </c>
      <c r="C251" s="40"/>
      <c r="D251" s="40"/>
      <c r="E251" s="41"/>
      <c r="F251" s="338"/>
      <c r="G251" s="41"/>
      <c r="H251" s="41"/>
      <c r="I251" s="41"/>
      <c r="J251" s="41"/>
      <c r="K251" s="364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3"/>
      <c r="Z251" s="373"/>
      <c r="AA251" s="374"/>
    </row>
    <row r="252" spans="1:27" s="81" customFormat="1" ht="22.5" customHeight="1" x14ac:dyDescent="0.2">
      <c r="A252" s="88" t="s">
        <v>176</v>
      </c>
      <c r="B252" s="185"/>
      <c r="C252" s="183" t="s">
        <v>437</v>
      </c>
      <c r="D252" s="186" t="s">
        <v>584</v>
      </c>
      <c r="E252" s="52">
        <v>0</v>
      </c>
      <c r="F252" s="52">
        <v>799.58</v>
      </c>
      <c r="G252" s="32">
        <v>799.58</v>
      </c>
      <c r="H252" s="32">
        <v>0</v>
      </c>
      <c r="I252" s="291" t="s">
        <v>805</v>
      </c>
      <c r="J252" s="347" t="str">
        <f t="shared" ref="J252:J253" si="132">IF(E252&lt;&gt;0,(H252-E252)/E252,"n/a")</f>
        <v>n/a</v>
      </c>
      <c r="K252" s="298"/>
      <c r="L252" s="287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6" t="b">
        <f t="shared" ref="X252:X254" si="133">SUM(L252:W252)=H252</f>
        <v>1</v>
      </c>
      <c r="Y252" s="80"/>
      <c r="Z252" s="375">
        <v>12</v>
      </c>
      <c r="AA252" s="376">
        <f t="shared" ref="AA252:AA253" si="134">H252/Z252</f>
        <v>0</v>
      </c>
    </row>
    <row r="253" spans="1:27" s="81" customFormat="1" ht="22.5" customHeight="1" x14ac:dyDescent="0.2">
      <c r="A253" s="86" t="s">
        <v>177</v>
      </c>
      <c r="B253" s="185"/>
      <c r="C253" s="188" t="s">
        <v>438</v>
      </c>
      <c r="D253" s="186" t="s">
        <v>584</v>
      </c>
      <c r="E253" s="52">
        <v>0</v>
      </c>
      <c r="F253" s="52">
        <v>-1209.8800000000001</v>
      </c>
      <c r="G253" s="32">
        <v>14448.66</v>
      </c>
      <c r="H253" s="32">
        <v>0</v>
      </c>
      <c r="I253" s="291" t="s">
        <v>805</v>
      </c>
      <c r="J253" s="347" t="str">
        <f t="shared" si="132"/>
        <v>n/a</v>
      </c>
      <c r="K253" s="298"/>
      <c r="L253" s="287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6" t="b">
        <f t="shared" si="133"/>
        <v>1</v>
      </c>
      <c r="Y253" s="80"/>
      <c r="Z253" s="375">
        <v>12</v>
      </c>
      <c r="AA253" s="376">
        <f t="shared" si="134"/>
        <v>0</v>
      </c>
    </row>
    <row r="254" spans="1:27" s="37" customFormat="1" ht="22.5" customHeight="1" x14ac:dyDescent="0.2">
      <c r="A254" s="257"/>
      <c r="B254" s="251" t="s">
        <v>175</v>
      </c>
      <c r="C254" s="257"/>
      <c r="D254" s="257"/>
      <c r="E254" s="252">
        <f>SUM(E252:E253)</f>
        <v>0</v>
      </c>
      <c r="F254" s="252">
        <f>SUM(F252:F253)</f>
        <v>-410.30000000000007</v>
      </c>
      <c r="G254" s="252">
        <f>SUM(G252:G253)</f>
        <v>15248.24</v>
      </c>
      <c r="H254" s="252">
        <f>SUM(H252:H253)</f>
        <v>0</v>
      </c>
      <c r="I254" s="253"/>
      <c r="J254" s="350"/>
      <c r="K254" s="359"/>
      <c r="L254" s="354">
        <f>SUM(L252:L253)</f>
        <v>0</v>
      </c>
      <c r="M254" s="252">
        <f t="shared" ref="M254:W254" si="135">SUM(M252:M253)</f>
        <v>0</v>
      </c>
      <c r="N254" s="252">
        <f t="shared" si="135"/>
        <v>0</v>
      </c>
      <c r="O254" s="252">
        <f t="shared" si="135"/>
        <v>0</v>
      </c>
      <c r="P254" s="252">
        <f t="shared" si="135"/>
        <v>0</v>
      </c>
      <c r="Q254" s="252">
        <f t="shared" si="135"/>
        <v>0</v>
      </c>
      <c r="R254" s="252">
        <f t="shared" si="135"/>
        <v>0</v>
      </c>
      <c r="S254" s="252">
        <f t="shared" si="135"/>
        <v>0</v>
      </c>
      <c r="T254" s="252">
        <f t="shared" si="135"/>
        <v>0</v>
      </c>
      <c r="U254" s="252">
        <f t="shared" si="135"/>
        <v>0</v>
      </c>
      <c r="V254" s="252">
        <f t="shared" si="135"/>
        <v>0</v>
      </c>
      <c r="W254" s="252">
        <f t="shared" si="135"/>
        <v>0</v>
      </c>
      <c r="X254" s="36" t="b">
        <f t="shared" si="133"/>
        <v>1</v>
      </c>
      <c r="Y254" s="36"/>
      <c r="Z254" s="377"/>
      <c r="AA254" s="378"/>
    </row>
    <row r="255" spans="1:27" s="38" customFormat="1" ht="18.75" customHeight="1" x14ac:dyDescent="0.2">
      <c r="B255" s="39" t="s">
        <v>283</v>
      </c>
      <c r="C255" s="40"/>
      <c r="D255" s="40"/>
      <c r="E255" s="41"/>
      <c r="F255" s="338"/>
      <c r="G255" s="41"/>
      <c r="H255" s="41"/>
      <c r="I255" s="41"/>
      <c r="J255" s="41"/>
      <c r="K255" s="364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3"/>
      <c r="Z255" s="373"/>
      <c r="AA255" s="374"/>
    </row>
    <row r="256" spans="1:27" s="81" customFormat="1" ht="22.5" hidden="1" customHeight="1" x14ac:dyDescent="0.2">
      <c r="A256" s="86" t="s">
        <v>237</v>
      </c>
      <c r="B256" s="185"/>
      <c r="C256" s="188" t="s">
        <v>439</v>
      </c>
      <c r="D256" s="186" t="s">
        <v>584</v>
      </c>
      <c r="E256" s="52">
        <v>0</v>
      </c>
      <c r="F256" s="52">
        <v>0</v>
      </c>
      <c r="G256" s="32">
        <v>0</v>
      </c>
      <c r="H256" s="32">
        <v>0</v>
      </c>
      <c r="I256" s="35"/>
      <c r="J256" s="347" t="str">
        <f t="shared" ref="J256:J261" si="136">IF(E256&lt;&gt;0,(H256-E256)/E256,"n/a")</f>
        <v>n/a</v>
      </c>
      <c r="K256" s="298"/>
      <c r="L256" s="108">
        <f>$H$256/12</f>
        <v>0</v>
      </c>
      <c r="M256" s="108">
        <f t="shared" ref="M256:W256" si="137">$H$256/12</f>
        <v>0</v>
      </c>
      <c r="N256" s="108">
        <f t="shared" si="137"/>
        <v>0</v>
      </c>
      <c r="O256" s="108">
        <f t="shared" si="137"/>
        <v>0</v>
      </c>
      <c r="P256" s="108">
        <f t="shared" si="137"/>
        <v>0</v>
      </c>
      <c r="Q256" s="108">
        <f t="shared" si="137"/>
        <v>0</v>
      </c>
      <c r="R256" s="108">
        <f t="shared" si="137"/>
        <v>0</v>
      </c>
      <c r="S256" s="108">
        <f t="shared" si="137"/>
        <v>0</v>
      </c>
      <c r="T256" s="108">
        <f t="shared" si="137"/>
        <v>0</v>
      </c>
      <c r="U256" s="108">
        <f t="shared" si="137"/>
        <v>0</v>
      </c>
      <c r="V256" s="108">
        <f t="shared" si="137"/>
        <v>0</v>
      </c>
      <c r="W256" s="108">
        <f t="shared" si="137"/>
        <v>0</v>
      </c>
      <c r="X256" s="36" t="b">
        <f t="shared" ref="X256:X262" si="138">SUM(L256:W256)=H256</f>
        <v>1</v>
      </c>
      <c r="Y256" s="80"/>
      <c r="Z256" s="375">
        <v>12</v>
      </c>
      <c r="AA256" s="376">
        <f t="shared" ref="AA256:AA261" si="139">H256/Z256</f>
        <v>0</v>
      </c>
    </row>
    <row r="257" spans="1:27" s="81" customFormat="1" ht="22.5" hidden="1" customHeight="1" x14ac:dyDescent="0.2">
      <c r="A257" s="86" t="s">
        <v>125</v>
      </c>
      <c r="B257" s="185"/>
      <c r="C257" s="188" t="s">
        <v>440</v>
      </c>
      <c r="D257" s="186" t="s">
        <v>584</v>
      </c>
      <c r="E257" s="52">
        <v>0</v>
      </c>
      <c r="F257" s="52">
        <v>0</v>
      </c>
      <c r="G257" s="32">
        <v>0</v>
      </c>
      <c r="H257" s="32">
        <v>0</v>
      </c>
      <c r="I257" s="34"/>
      <c r="J257" s="347" t="str">
        <f t="shared" si="136"/>
        <v>n/a</v>
      </c>
      <c r="K257" s="298"/>
      <c r="L257" s="108">
        <f>$H$257/12</f>
        <v>0</v>
      </c>
      <c r="M257" s="108">
        <f t="shared" ref="M257:W257" si="140">$H$257/12</f>
        <v>0</v>
      </c>
      <c r="N257" s="108">
        <f t="shared" si="140"/>
        <v>0</v>
      </c>
      <c r="O257" s="108">
        <f t="shared" si="140"/>
        <v>0</v>
      </c>
      <c r="P257" s="108">
        <f t="shared" si="140"/>
        <v>0</v>
      </c>
      <c r="Q257" s="108">
        <f t="shared" si="140"/>
        <v>0</v>
      </c>
      <c r="R257" s="108">
        <f t="shared" si="140"/>
        <v>0</v>
      </c>
      <c r="S257" s="108">
        <f t="shared" si="140"/>
        <v>0</v>
      </c>
      <c r="T257" s="108">
        <f t="shared" si="140"/>
        <v>0</v>
      </c>
      <c r="U257" s="108">
        <f t="shared" si="140"/>
        <v>0</v>
      </c>
      <c r="V257" s="108">
        <f t="shared" si="140"/>
        <v>0</v>
      </c>
      <c r="W257" s="108">
        <f t="shared" si="140"/>
        <v>0</v>
      </c>
      <c r="X257" s="36" t="b">
        <f t="shared" si="138"/>
        <v>1</v>
      </c>
      <c r="Y257" s="80"/>
      <c r="Z257" s="375">
        <v>12</v>
      </c>
      <c r="AA257" s="376">
        <f t="shared" si="139"/>
        <v>0</v>
      </c>
    </row>
    <row r="258" spans="1:27" s="81" customFormat="1" ht="22.5" hidden="1" customHeight="1" x14ac:dyDescent="0.2">
      <c r="A258" s="86" t="s">
        <v>235</v>
      </c>
      <c r="B258" s="185"/>
      <c r="C258" s="188" t="s">
        <v>310</v>
      </c>
      <c r="D258" s="186" t="s">
        <v>584</v>
      </c>
      <c r="E258" s="52">
        <v>0</v>
      </c>
      <c r="F258" s="52">
        <v>0</v>
      </c>
      <c r="G258" s="32">
        <v>0</v>
      </c>
      <c r="H258" s="32">
        <v>0</v>
      </c>
      <c r="I258" s="34"/>
      <c r="J258" s="347" t="str">
        <f t="shared" si="136"/>
        <v>n/a</v>
      </c>
      <c r="K258" s="298"/>
      <c r="L258" s="108">
        <f>$H$258/12</f>
        <v>0</v>
      </c>
      <c r="M258" s="108">
        <f t="shared" ref="M258:W258" si="141">$H$258/12</f>
        <v>0</v>
      </c>
      <c r="N258" s="108">
        <f t="shared" si="141"/>
        <v>0</v>
      </c>
      <c r="O258" s="108">
        <f t="shared" si="141"/>
        <v>0</v>
      </c>
      <c r="P258" s="108">
        <f t="shared" si="141"/>
        <v>0</v>
      </c>
      <c r="Q258" s="108">
        <f t="shared" si="141"/>
        <v>0</v>
      </c>
      <c r="R258" s="108">
        <f t="shared" si="141"/>
        <v>0</v>
      </c>
      <c r="S258" s="108">
        <f t="shared" si="141"/>
        <v>0</v>
      </c>
      <c r="T258" s="108">
        <f t="shared" si="141"/>
        <v>0</v>
      </c>
      <c r="U258" s="108">
        <f t="shared" si="141"/>
        <v>0</v>
      </c>
      <c r="V258" s="108">
        <f t="shared" si="141"/>
        <v>0</v>
      </c>
      <c r="W258" s="108">
        <f t="shared" si="141"/>
        <v>0</v>
      </c>
      <c r="X258" s="36" t="b">
        <f t="shared" si="138"/>
        <v>1</v>
      </c>
      <c r="Y258" s="80"/>
      <c r="Z258" s="375">
        <v>12</v>
      </c>
      <c r="AA258" s="376">
        <f t="shared" si="139"/>
        <v>0</v>
      </c>
    </row>
    <row r="259" spans="1:27" s="81" customFormat="1" ht="22.5" hidden="1" customHeight="1" x14ac:dyDescent="0.2">
      <c r="A259" s="86" t="s">
        <v>510</v>
      </c>
      <c r="B259" s="185"/>
      <c r="C259" s="188" t="s">
        <v>511</v>
      </c>
      <c r="D259" s="186" t="s">
        <v>584</v>
      </c>
      <c r="E259" s="52">
        <v>0</v>
      </c>
      <c r="F259" s="52">
        <v>0</v>
      </c>
      <c r="G259" s="32">
        <v>0</v>
      </c>
      <c r="H259" s="32">
        <v>0</v>
      </c>
      <c r="I259" s="34"/>
      <c r="J259" s="347" t="str">
        <f t="shared" si="136"/>
        <v>n/a</v>
      </c>
      <c r="K259" s="298"/>
      <c r="L259" s="108">
        <f>$H$259/12</f>
        <v>0</v>
      </c>
      <c r="M259" s="108">
        <f t="shared" ref="M259:W259" si="142">$H$259/12</f>
        <v>0</v>
      </c>
      <c r="N259" s="108">
        <f t="shared" si="142"/>
        <v>0</v>
      </c>
      <c r="O259" s="108">
        <f t="shared" si="142"/>
        <v>0</v>
      </c>
      <c r="P259" s="108">
        <f t="shared" si="142"/>
        <v>0</v>
      </c>
      <c r="Q259" s="108">
        <f t="shared" si="142"/>
        <v>0</v>
      </c>
      <c r="R259" s="108">
        <f t="shared" si="142"/>
        <v>0</v>
      </c>
      <c r="S259" s="108">
        <f t="shared" si="142"/>
        <v>0</v>
      </c>
      <c r="T259" s="108">
        <f t="shared" si="142"/>
        <v>0</v>
      </c>
      <c r="U259" s="108">
        <f t="shared" si="142"/>
        <v>0</v>
      </c>
      <c r="V259" s="108">
        <f t="shared" si="142"/>
        <v>0</v>
      </c>
      <c r="W259" s="108">
        <f t="shared" si="142"/>
        <v>0</v>
      </c>
      <c r="X259" s="36" t="b">
        <f t="shared" si="138"/>
        <v>1</v>
      </c>
      <c r="Y259" s="80"/>
      <c r="Z259" s="375">
        <v>12</v>
      </c>
      <c r="AA259" s="376">
        <f t="shared" si="139"/>
        <v>0</v>
      </c>
    </row>
    <row r="260" spans="1:27" s="81" customFormat="1" ht="22.5" hidden="1" customHeight="1" x14ac:dyDescent="0.2">
      <c r="A260" s="86" t="s">
        <v>129</v>
      </c>
      <c r="B260" s="185"/>
      <c r="C260" s="188" t="s">
        <v>441</v>
      </c>
      <c r="D260" s="186" t="s">
        <v>584</v>
      </c>
      <c r="E260" s="52">
        <v>0</v>
      </c>
      <c r="F260" s="52">
        <v>0</v>
      </c>
      <c r="G260" s="32">
        <v>0</v>
      </c>
      <c r="H260" s="32">
        <v>0</v>
      </c>
      <c r="I260" s="33"/>
      <c r="J260" s="347" t="str">
        <f t="shared" si="136"/>
        <v>n/a</v>
      </c>
      <c r="K260" s="298"/>
      <c r="L260" s="108">
        <f>$H$260/12</f>
        <v>0</v>
      </c>
      <c r="M260" s="108">
        <f t="shared" ref="M260:W260" si="143">$H$260/12</f>
        <v>0</v>
      </c>
      <c r="N260" s="108">
        <f t="shared" si="143"/>
        <v>0</v>
      </c>
      <c r="O260" s="108">
        <f t="shared" si="143"/>
        <v>0</v>
      </c>
      <c r="P260" s="108">
        <f t="shared" si="143"/>
        <v>0</v>
      </c>
      <c r="Q260" s="108">
        <f t="shared" si="143"/>
        <v>0</v>
      </c>
      <c r="R260" s="108">
        <f t="shared" si="143"/>
        <v>0</v>
      </c>
      <c r="S260" s="108">
        <f t="shared" si="143"/>
        <v>0</v>
      </c>
      <c r="T260" s="108">
        <f t="shared" si="143"/>
        <v>0</v>
      </c>
      <c r="U260" s="108">
        <f t="shared" si="143"/>
        <v>0</v>
      </c>
      <c r="V260" s="108">
        <f t="shared" si="143"/>
        <v>0</v>
      </c>
      <c r="W260" s="108">
        <f t="shared" si="143"/>
        <v>0</v>
      </c>
      <c r="X260" s="36" t="b">
        <f t="shared" si="138"/>
        <v>1</v>
      </c>
      <c r="Y260" s="80"/>
      <c r="Z260" s="375">
        <v>12</v>
      </c>
      <c r="AA260" s="376">
        <f t="shared" si="139"/>
        <v>0</v>
      </c>
    </row>
    <row r="261" spans="1:27" s="81" customFormat="1" ht="22.5" customHeight="1" x14ac:dyDescent="0.2">
      <c r="A261" s="86" t="s">
        <v>57</v>
      </c>
      <c r="B261" s="185"/>
      <c r="C261" s="188" t="s">
        <v>290</v>
      </c>
      <c r="D261" s="186" t="s">
        <v>584</v>
      </c>
      <c r="E261" s="52">
        <v>284214</v>
      </c>
      <c r="F261" s="52">
        <v>142106.5</v>
      </c>
      <c r="G261" s="32">
        <v>284214</v>
      </c>
      <c r="H261" s="32">
        <v>305000</v>
      </c>
      <c r="I261" s="33" t="s">
        <v>839</v>
      </c>
      <c r="J261" s="347">
        <f t="shared" si="136"/>
        <v>7.3135032053311941E-2</v>
      </c>
      <c r="K261" s="298"/>
      <c r="L261" s="108">
        <f>$H$261/12</f>
        <v>25416.666666666668</v>
      </c>
      <c r="M261" s="108">
        <f t="shared" ref="M261:W261" si="144">$H$261/12</f>
        <v>25416.666666666668</v>
      </c>
      <c r="N261" s="108">
        <f t="shared" si="144"/>
        <v>25416.666666666668</v>
      </c>
      <c r="O261" s="108">
        <f t="shared" si="144"/>
        <v>25416.666666666668</v>
      </c>
      <c r="P261" s="108">
        <f t="shared" si="144"/>
        <v>25416.666666666668</v>
      </c>
      <c r="Q261" s="108">
        <f t="shared" si="144"/>
        <v>25416.666666666668</v>
      </c>
      <c r="R261" s="108">
        <f t="shared" si="144"/>
        <v>25416.666666666668</v>
      </c>
      <c r="S261" s="108">
        <f t="shared" si="144"/>
        <v>25416.666666666668</v>
      </c>
      <c r="T261" s="108">
        <f t="shared" si="144"/>
        <v>25416.666666666668</v>
      </c>
      <c r="U261" s="108">
        <f t="shared" si="144"/>
        <v>25416.666666666668</v>
      </c>
      <c r="V261" s="108">
        <f t="shared" si="144"/>
        <v>25416.666666666668</v>
      </c>
      <c r="W261" s="108">
        <f t="shared" si="144"/>
        <v>25416.666666666668</v>
      </c>
      <c r="X261" s="36" t="b">
        <f t="shared" si="138"/>
        <v>1</v>
      </c>
      <c r="Y261" s="80"/>
      <c r="Z261" s="375">
        <v>12</v>
      </c>
      <c r="AA261" s="376">
        <f t="shared" si="139"/>
        <v>25416.666666666668</v>
      </c>
    </row>
    <row r="262" spans="1:27" s="37" customFormat="1" ht="22.5" customHeight="1" x14ac:dyDescent="0.2">
      <c r="A262" s="257"/>
      <c r="B262" s="259" t="s">
        <v>42</v>
      </c>
      <c r="C262" s="257"/>
      <c r="D262" s="257"/>
      <c r="E262" s="252">
        <f>SUM(E256:E261)</f>
        <v>284214</v>
      </c>
      <c r="F262" s="252">
        <f>SUM(F256:F261)</f>
        <v>142106.5</v>
      </c>
      <c r="G262" s="252">
        <f>SUM(G256:G261)</f>
        <v>284214</v>
      </c>
      <c r="H262" s="252">
        <f>SUM(H256:H261)</f>
        <v>305000</v>
      </c>
      <c r="I262" s="253"/>
      <c r="J262" s="350"/>
      <c r="K262" s="359"/>
      <c r="L262" s="354">
        <f t="shared" ref="L262:W262" si="145">SUM(L256:L261)</f>
        <v>25416.666666666668</v>
      </c>
      <c r="M262" s="252">
        <f t="shared" si="145"/>
        <v>25416.666666666668</v>
      </c>
      <c r="N262" s="252">
        <f t="shared" si="145"/>
        <v>25416.666666666668</v>
      </c>
      <c r="O262" s="252">
        <f t="shared" si="145"/>
        <v>25416.666666666668</v>
      </c>
      <c r="P262" s="252">
        <f t="shared" si="145"/>
        <v>25416.666666666668</v>
      </c>
      <c r="Q262" s="252">
        <f t="shared" si="145"/>
        <v>25416.666666666668</v>
      </c>
      <c r="R262" s="252">
        <f t="shared" si="145"/>
        <v>25416.666666666668</v>
      </c>
      <c r="S262" s="252">
        <f t="shared" si="145"/>
        <v>25416.666666666668</v>
      </c>
      <c r="T262" s="252">
        <f t="shared" si="145"/>
        <v>25416.666666666668</v>
      </c>
      <c r="U262" s="252">
        <f t="shared" si="145"/>
        <v>25416.666666666668</v>
      </c>
      <c r="V262" s="252">
        <f t="shared" si="145"/>
        <v>25416.666666666668</v>
      </c>
      <c r="W262" s="252">
        <f t="shared" si="145"/>
        <v>25416.666666666668</v>
      </c>
      <c r="X262" s="36" t="b">
        <f t="shared" si="138"/>
        <v>1</v>
      </c>
      <c r="Y262" s="36"/>
      <c r="Z262" s="377"/>
      <c r="AA262" s="378"/>
    </row>
    <row r="263" spans="1:27" s="38" customFormat="1" ht="18.75" hidden="1" customHeight="1" x14ac:dyDescent="0.2">
      <c r="B263" s="39" t="s">
        <v>500</v>
      </c>
      <c r="C263" s="40"/>
      <c r="D263" s="40"/>
      <c r="E263" s="41"/>
      <c r="F263" s="338"/>
      <c r="G263" s="41"/>
      <c r="H263" s="41"/>
      <c r="I263" s="41"/>
      <c r="J263" s="41"/>
      <c r="K263" s="364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3"/>
      <c r="Z263" s="373"/>
      <c r="AA263" s="374"/>
    </row>
    <row r="264" spans="1:27" s="81" customFormat="1" ht="22.5" hidden="1" customHeight="1" x14ac:dyDescent="0.2">
      <c r="A264" s="86" t="s">
        <v>126</v>
      </c>
      <c r="B264" s="193"/>
      <c r="C264" s="222" t="s">
        <v>311</v>
      </c>
      <c r="D264" s="186" t="s">
        <v>584</v>
      </c>
      <c r="E264" s="223">
        <v>0</v>
      </c>
      <c r="F264" s="223">
        <v>0</v>
      </c>
      <c r="G264" s="224">
        <v>0</v>
      </c>
      <c r="H264" s="224"/>
      <c r="I264" s="33"/>
      <c r="J264" s="347" t="str">
        <f t="shared" ref="J264" si="146">IF(E264&lt;&gt;0,(H264-E264)/E264,"n/a")</f>
        <v>n/a</v>
      </c>
      <c r="K264" s="298"/>
      <c r="L264" s="287">
        <f>$H$264/12</f>
        <v>0</v>
      </c>
      <c r="M264" s="30">
        <f t="shared" ref="M264:W264" si="147">$H$264/12</f>
        <v>0</v>
      </c>
      <c r="N264" s="30">
        <f t="shared" si="147"/>
        <v>0</v>
      </c>
      <c r="O264" s="30">
        <f t="shared" si="147"/>
        <v>0</v>
      </c>
      <c r="P264" s="30">
        <f t="shared" si="147"/>
        <v>0</v>
      </c>
      <c r="Q264" s="30">
        <f t="shared" si="147"/>
        <v>0</v>
      </c>
      <c r="R264" s="30">
        <f t="shared" si="147"/>
        <v>0</v>
      </c>
      <c r="S264" s="30">
        <f t="shared" si="147"/>
        <v>0</v>
      </c>
      <c r="T264" s="30">
        <f t="shared" si="147"/>
        <v>0</v>
      </c>
      <c r="U264" s="30">
        <f t="shared" si="147"/>
        <v>0</v>
      </c>
      <c r="V264" s="30">
        <f t="shared" si="147"/>
        <v>0</v>
      </c>
      <c r="W264" s="30">
        <f t="shared" si="147"/>
        <v>0</v>
      </c>
      <c r="X264" s="36" t="b">
        <f t="shared" ref="X264:X266" si="148">SUM(L264:W264)=H264</f>
        <v>1</v>
      </c>
      <c r="Y264" s="80"/>
      <c r="Z264" s="375">
        <v>12</v>
      </c>
      <c r="AA264" s="376">
        <f t="shared" ref="AA264" si="149">H264/Z264</f>
        <v>0</v>
      </c>
    </row>
    <row r="265" spans="1:27" s="37" customFormat="1" ht="22.5" hidden="1" customHeight="1" x14ac:dyDescent="0.2">
      <c r="A265" s="257"/>
      <c r="B265" s="261" t="s">
        <v>500</v>
      </c>
      <c r="C265" s="262"/>
      <c r="D265" s="262"/>
      <c r="E265" s="263">
        <f>SUM(E264:E264)</f>
        <v>0</v>
      </c>
      <c r="F265" s="263">
        <f>SUM(F264:F264)</f>
        <v>0</v>
      </c>
      <c r="G265" s="263">
        <f>SUM(G264:G264)</f>
        <v>0</v>
      </c>
      <c r="H265" s="263">
        <f>SUM(H264:H264)</f>
        <v>0</v>
      </c>
      <c r="I265" s="255"/>
      <c r="J265" s="350"/>
      <c r="K265" s="359"/>
      <c r="L265" s="354">
        <f>SUM(L264)</f>
        <v>0</v>
      </c>
      <c r="M265" s="252">
        <f t="shared" ref="M265:W265" si="150">SUM(M264)</f>
        <v>0</v>
      </c>
      <c r="N265" s="252">
        <f t="shared" si="150"/>
        <v>0</v>
      </c>
      <c r="O265" s="252">
        <f t="shared" si="150"/>
        <v>0</v>
      </c>
      <c r="P265" s="252">
        <f t="shared" si="150"/>
        <v>0</v>
      </c>
      <c r="Q265" s="252">
        <f t="shared" si="150"/>
        <v>0</v>
      </c>
      <c r="R265" s="252">
        <f t="shared" si="150"/>
        <v>0</v>
      </c>
      <c r="S265" s="252">
        <f t="shared" si="150"/>
        <v>0</v>
      </c>
      <c r="T265" s="252">
        <f t="shared" si="150"/>
        <v>0</v>
      </c>
      <c r="U265" s="252">
        <f t="shared" si="150"/>
        <v>0</v>
      </c>
      <c r="V265" s="252">
        <f t="shared" si="150"/>
        <v>0</v>
      </c>
      <c r="W265" s="252">
        <f t="shared" si="150"/>
        <v>0</v>
      </c>
      <c r="X265" s="36" t="b">
        <f t="shared" si="148"/>
        <v>1</v>
      </c>
      <c r="Y265" s="36"/>
      <c r="Z265" s="377"/>
      <c r="AA265" s="378"/>
    </row>
    <row r="266" spans="1:27" s="37" customFormat="1" ht="22.5" customHeight="1" x14ac:dyDescent="0.2">
      <c r="A266" s="66"/>
      <c r="B266" s="195" t="s">
        <v>43</v>
      </c>
      <c r="C266" s="196"/>
      <c r="D266" s="196"/>
      <c r="E266" s="204">
        <f>E265+E262+E250+E209+E246+E220+E230+E192+E157+E166+E148+E254+E153+E133+E127+E114+E104+E75</f>
        <v>799913</v>
      </c>
      <c r="F266" s="204">
        <f>F265+F262+F250+F209+F246+F220+F230+F192+F157+F166+F148+F254+F153+F133+F127+F114+F104+F75</f>
        <v>483376.19999999995</v>
      </c>
      <c r="G266" s="204">
        <f>G265+G262+G250+G209+G246+G220+G230+G192+G157+G166+G148+G254+G153+G133+G127+G114+G104+G75</f>
        <v>867635.46</v>
      </c>
      <c r="H266" s="204">
        <f>H265+H262+H250+H209+H246+H220+H230+H192+H157+H166+H148+H254+H153+H133+H127+H114+H104+H75</f>
        <v>883105.58000000007</v>
      </c>
      <c r="I266" s="200"/>
      <c r="J266" s="352"/>
      <c r="K266" s="205"/>
      <c r="L266" s="356">
        <f t="shared" ref="L266:W266" si="151">L75+L104+L114+L127+L133+L148+L153+L157+L166+L192+L209+L220+L230+L246+L250+L265+L254+L262</f>
        <v>51217.964999999997</v>
      </c>
      <c r="M266" s="56">
        <f t="shared" si="151"/>
        <v>84670.964999999997</v>
      </c>
      <c r="N266" s="56">
        <f t="shared" si="151"/>
        <v>102470.965</v>
      </c>
      <c r="O266" s="56">
        <f t="shared" si="151"/>
        <v>66601.29833333334</v>
      </c>
      <c r="P266" s="56">
        <f t="shared" si="151"/>
        <v>89204.298333333325</v>
      </c>
      <c r="Q266" s="56">
        <f t="shared" si="151"/>
        <v>54551.298333333332</v>
      </c>
      <c r="R266" s="56">
        <f t="shared" si="151"/>
        <v>85526.298333333325</v>
      </c>
      <c r="S266" s="56">
        <f t="shared" si="151"/>
        <v>51801.298333333332</v>
      </c>
      <c r="T266" s="56">
        <f t="shared" si="151"/>
        <v>93854.298333333325</v>
      </c>
      <c r="U266" s="56">
        <f t="shared" si="151"/>
        <v>58217.964999999997</v>
      </c>
      <c r="V266" s="56">
        <f t="shared" si="151"/>
        <v>91770.964999999997</v>
      </c>
      <c r="W266" s="56">
        <f t="shared" si="151"/>
        <v>53217.964999999997</v>
      </c>
      <c r="X266" s="36" t="b">
        <f t="shared" si="148"/>
        <v>1</v>
      </c>
      <c r="Y266" s="36"/>
      <c r="Z266" s="377"/>
      <c r="AA266" s="378"/>
    </row>
    <row r="267" spans="1:27" s="37" customFormat="1" ht="22.5" customHeight="1" x14ac:dyDescent="0.2">
      <c r="A267" s="277"/>
      <c r="B267" s="278" t="s">
        <v>44</v>
      </c>
      <c r="C267" s="279"/>
      <c r="D267" s="279"/>
      <c r="E267" s="280">
        <f>E55-E266</f>
        <v>0</v>
      </c>
      <c r="F267" s="280">
        <f>F55-F266</f>
        <v>-9152.4799999999814</v>
      </c>
      <c r="G267" s="280">
        <f>G55-G266</f>
        <v>6978645.4500000002</v>
      </c>
      <c r="H267" s="280">
        <f>H55-H266</f>
        <v>0</v>
      </c>
      <c r="I267" s="281"/>
      <c r="J267" s="353"/>
      <c r="K267" s="365"/>
      <c r="L267" s="357">
        <f t="shared" ref="L267:W267" si="152">L55-L266</f>
        <v>22374.166666666672</v>
      </c>
      <c r="M267" s="282">
        <f t="shared" si="152"/>
        <v>-11078.833333333328</v>
      </c>
      <c r="N267" s="282">
        <f t="shared" si="152"/>
        <v>-28878.833333333328</v>
      </c>
      <c r="O267" s="282">
        <f t="shared" si="152"/>
        <v>6990.8333333333285</v>
      </c>
      <c r="P267" s="282">
        <f t="shared" si="152"/>
        <v>-15612.166666666657</v>
      </c>
      <c r="Q267" s="282">
        <f t="shared" si="152"/>
        <v>19040.833333333336</v>
      </c>
      <c r="R267" s="282">
        <f t="shared" si="152"/>
        <v>-11934.166666666657</v>
      </c>
      <c r="S267" s="282">
        <f t="shared" si="152"/>
        <v>21790.833333333336</v>
      </c>
      <c r="T267" s="282">
        <f t="shared" si="152"/>
        <v>-20262.166666666657</v>
      </c>
      <c r="U267" s="282">
        <f t="shared" si="152"/>
        <v>15374.166666666672</v>
      </c>
      <c r="V267" s="282">
        <f t="shared" si="152"/>
        <v>-18178.833333333328</v>
      </c>
      <c r="W267" s="282">
        <f t="shared" si="152"/>
        <v>20374.166666666672</v>
      </c>
      <c r="X267" s="36"/>
      <c r="Y267" s="36"/>
      <c r="Z267" s="377"/>
      <c r="AA267" s="378"/>
    </row>
    <row r="268" spans="1:27" s="73" customFormat="1" ht="22.5" customHeight="1" x14ac:dyDescent="0.2">
      <c r="A268" s="67"/>
      <c r="B268" s="225"/>
      <c r="C268" s="226"/>
      <c r="D268" s="226"/>
      <c r="E268" s="227"/>
      <c r="F268" s="228"/>
      <c r="G268" s="229"/>
      <c r="H268" s="230"/>
      <c r="I268" s="71"/>
      <c r="J268" s="71"/>
      <c r="K268" s="358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2"/>
      <c r="Y268" s="72"/>
      <c r="Z268" s="379"/>
      <c r="AA268" s="380"/>
    </row>
    <row r="269" spans="1:27" s="73" customFormat="1" ht="22.5" customHeight="1" x14ac:dyDescent="0.2">
      <c r="A269" s="67"/>
      <c r="B269" s="68"/>
      <c r="C269" s="69"/>
      <c r="D269" s="226"/>
      <c r="E269" s="102"/>
      <c r="F269" s="45"/>
      <c r="G269" s="103"/>
      <c r="H269" s="104"/>
      <c r="I269" s="71"/>
      <c r="J269" s="71"/>
      <c r="K269" s="71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2"/>
      <c r="Y269" s="72"/>
      <c r="Z269" s="379"/>
      <c r="AA269" s="380"/>
    </row>
    <row r="270" spans="1:27" s="37" customFormat="1" ht="22.5" customHeight="1" x14ac:dyDescent="0.2">
      <c r="A270" s="231"/>
      <c r="B270" s="232" t="s">
        <v>528</v>
      </c>
      <c r="C270" s="231"/>
      <c r="D270" s="231"/>
      <c r="E270" s="233"/>
      <c r="F270" s="233"/>
      <c r="G270" s="233"/>
      <c r="H270" s="233"/>
      <c r="I270" s="233"/>
      <c r="J270" s="233"/>
      <c r="K270" s="233"/>
      <c r="L270" s="233"/>
      <c r="M270" s="233"/>
      <c r="N270" s="233"/>
      <c r="O270" s="233"/>
      <c r="P270" s="233"/>
      <c r="Q270" s="233"/>
      <c r="R270" s="233"/>
      <c r="S270" s="233"/>
      <c r="T270" s="233"/>
      <c r="U270" s="233"/>
      <c r="V270" s="233"/>
      <c r="W270" s="234"/>
      <c r="X270" s="36"/>
      <c r="Y270" s="36"/>
      <c r="Z270" s="377"/>
      <c r="AA270" s="378"/>
    </row>
    <row r="271" spans="1:27" s="37" customFormat="1" ht="18.75" customHeight="1" x14ac:dyDescent="0.2">
      <c r="A271" s="74"/>
      <c r="B271" s="75" t="s">
        <v>29</v>
      </c>
      <c r="C271" s="74"/>
      <c r="D271" s="74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7"/>
      <c r="X271" s="36"/>
      <c r="Y271" s="36"/>
      <c r="Z271" s="377"/>
      <c r="AA271" s="378"/>
    </row>
    <row r="272" spans="1:27" ht="18.75" customHeight="1" x14ac:dyDescent="0.2">
      <c r="B272" s="39" t="s">
        <v>501</v>
      </c>
      <c r="C272" s="40"/>
      <c r="D272" s="40"/>
      <c r="E272" s="41"/>
      <c r="F272" s="42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3"/>
      <c r="Z272" s="381"/>
      <c r="AA272" s="382"/>
    </row>
    <row r="273" spans="1:27" s="81" customFormat="1" ht="22.5" customHeight="1" x14ac:dyDescent="0.2">
      <c r="A273" s="83" t="s">
        <v>99</v>
      </c>
      <c r="B273" s="53"/>
      <c r="C273" s="186" t="s">
        <v>442</v>
      </c>
      <c r="D273" s="186" t="s">
        <v>585</v>
      </c>
      <c r="E273" s="52">
        <v>0</v>
      </c>
      <c r="F273" s="52">
        <v>0</v>
      </c>
      <c r="G273" s="32">
        <v>0</v>
      </c>
      <c r="H273" s="32">
        <v>0</v>
      </c>
      <c r="I273" s="33"/>
      <c r="J273" s="298" t="str">
        <f t="shared" ref="J273" si="153">IF(E273&lt;&gt;0,(H273-E273)/E273,"n/a")</f>
        <v>n/a</v>
      </c>
      <c r="K273" s="346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6" t="b">
        <f t="shared" ref="X273" si="154">SUM(L273:W273)=H273</f>
        <v>1</v>
      </c>
      <c r="Y273" s="80"/>
      <c r="Z273" s="375">
        <v>12</v>
      </c>
      <c r="AA273" s="376">
        <f t="shared" ref="AA273:AA274" si="155">H273/Z273</f>
        <v>0</v>
      </c>
    </row>
    <row r="274" spans="1:27" s="81" customFormat="1" ht="22.5" customHeight="1" x14ac:dyDescent="0.2">
      <c r="A274" s="318" t="s">
        <v>571</v>
      </c>
      <c r="B274" s="53"/>
      <c r="C274" s="317" t="s">
        <v>570</v>
      </c>
      <c r="D274" s="336" t="s">
        <v>585</v>
      </c>
      <c r="E274" s="52">
        <v>0</v>
      </c>
      <c r="F274" s="52">
        <v>970.97</v>
      </c>
      <c r="G274" s="32">
        <v>0</v>
      </c>
      <c r="H274" s="32">
        <v>0</v>
      </c>
      <c r="I274" s="33"/>
      <c r="J274" s="298" t="str">
        <f t="shared" ref="J274" si="156">IF(E274&lt;&gt;0,(H274-E274)/E274,"n/a")</f>
        <v>n/a</v>
      </c>
      <c r="K274" s="346"/>
      <c r="L274" s="50">
        <f>$H$274/12</f>
        <v>0</v>
      </c>
      <c r="M274" s="50">
        <f t="shared" ref="M274:W274" si="157">$H$274/12</f>
        <v>0</v>
      </c>
      <c r="N274" s="50">
        <f t="shared" si="157"/>
        <v>0</v>
      </c>
      <c r="O274" s="50">
        <f t="shared" si="157"/>
        <v>0</v>
      </c>
      <c r="P274" s="50">
        <f t="shared" si="157"/>
        <v>0</v>
      </c>
      <c r="Q274" s="50">
        <f t="shared" si="157"/>
        <v>0</v>
      </c>
      <c r="R274" s="50">
        <f t="shared" si="157"/>
        <v>0</v>
      </c>
      <c r="S274" s="50">
        <f t="shared" si="157"/>
        <v>0</v>
      </c>
      <c r="T274" s="50">
        <f t="shared" si="157"/>
        <v>0</v>
      </c>
      <c r="U274" s="50">
        <f t="shared" si="157"/>
        <v>0</v>
      </c>
      <c r="V274" s="50">
        <f t="shared" si="157"/>
        <v>0</v>
      </c>
      <c r="W274" s="50">
        <f t="shared" si="157"/>
        <v>0</v>
      </c>
      <c r="X274" s="36" t="b">
        <f t="shared" ref="X274" si="158">SUM(L274:W274)=H274</f>
        <v>1</v>
      </c>
      <c r="Y274" s="80"/>
      <c r="Z274" s="375">
        <v>12</v>
      </c>
      <c r="AA274" s="376">
        <f t="shared" si="155"/>
        <v>0</v>
      </c>
    </row>
    <row r="275" spans="1:27" s="37" customFormat="1" ht="22.5" customHeight="1" x14ac:dyDescent="0.2">
      <c r="A275" s="265"/>
      <c r="B275" s="251" t="s">
        <v>501</v>
      </c>
      <c r="C275" s="265"/>
      <c r="D275" s="265"/>
      <c r="E275" s="252">
        <f>SUM(E273:E274)</f>
        <v>0</v>
      </c>
      <c r="F275" s="252">
        <f>SUM(F273:F274)</f>
        <v>970.97</v>
      </c>
      <c r="G275" s="252">
        <f>SUM(G273:G274)</f>
        <v>0</v>
      </c>
      <c r="H275" s="252">
        <f>SUM(H273:H274)</f>
        <v>0</v>
      </c>
      <c r="I275" s="253"/>
      <c r="J275" s="253"/>
      <c r="K275" s="253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  <c r="V275" s="260"/>
      <c r="W275" s="260"/>
      <c r="X275" s="36"/>
      <c r="Y275" s="36"/>
      <c r="Z275" s="377"/>
      <c r="AA275" s="378"/>
    </row>
    <row r="276" spans="1:27" ht="18.75" customHeight="1" x14ac:dyDescent="0.2">
      <c r="A276" s="319"/>
      <c r="B276" s="39" t="s">
        <v>65</v>
      </c>
      <c r="C276" s="40"/>
      <c r="D276" s="40"/>
      <c r="E276" s="41"/>
      <c r="F276" s="338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3"/>
      <c r="Z276" s="381"/>
      <c r="AA276" s="382"/>
    </row>
    <row r="277" spans="1:27" s="37" customFormat="1" ht="22.5" customHeight="1" x14ac:dyDescent="0.2">
      <c r="A277" s="99" t="s">
        <v>569</v>
      </c>
      <c r="B277" s="53"/>
      <c r="C277" s="100" t="s">
        <v>568</v>
      </c>
      <c r="D277" s="100">
        <v>20</v>
      </c>
      <c r="E277" s="52">
        <v>284214</v>
      </c>
      <c r="F277" s="52">
        <v>142106.5</v>
      </c>
      <c r="G277" s="32">
        <v>0</v>
      </c>
      <c r="H277" s="49">
        <f>H261</f>
        <v>305000</v>
      </c>
      <c r="I277" s="101"/>
      <c r="J277" s="298">
        <f t="shared" ref="J277" si="159">IF(E277&lt;&gt;0,(H277-E277)/E277,"n/a")</f>
        <v>7.3135032053311941E-2</v>
      </c>
      <c r="K277" s="346"/>
      <c r="L277" s="50">
        <f>$H$277/12</f>
        <v>25416.666666666668</v>
      </c>
      <c r="M277" s="50">
        <f t="shared" ref="M277:W277" si="160">$H$277/12</f>
        <v>25416.666666666668</v>
      </c>
      <c r="N277" s="50">
        <f t="shared" si="160"/>
        <v>25416.666666666668</v>
      </c>
      <c r="O277" s="50">
        <f t="shared" si="160"/>
        <v>25416.666666666668</v>
      </c>
      <c r="P277" s="50">
        <f t="shared" si="160"/>
        <v>25416.666666666668</v>
      </c>
      <c r="Q277" s="50">
        <f t="shared" si="160"/>
        <v>25416.666666666668</v>
      </c>
      <c r="R277" s="50">
        <f t="shared" si="160"/>
        <v>25416.666666666668</v>
      </c>
      <c r="S277" s="50">
        <f t="shared" si="160"/>
        <v>25416.666666666668</v>
      </c>
      <c r="T277" s="50">
        <f t="shared" si="160"/>
        <v>25416.666666666668</v>
      </c>
      <c r="U277" s="50">
        <f t="shared" si="160"/>
        <v>25416.666666666668</v>
      </c>
      <c r="V277" s="50">
        <f t="shared" si="160"/>
        <v>25416.666666666668</v>
      </c>
      <c r="W277" s="50">
        <f t="shared" si="160"/>
        <v>25416.666666666668</v>
      </c>
      <c r="X277" s="36" t="b">
        <f t="shared" ref="X277" si="161">SUM(L277:W277)=H277</f>
        <v>1</v>
      </c>
      <c r="Y277" s="36"/>
      <c r="Z277" s="375">
        <v>12</v>
      </c>
      <c r="AA277" s="376">
        <f t="shared" ref="AA277" si="162">H277/Z277</f>
        <v>25416.666666666668</v>
      </c>
    </row>
    <row r="278" spans="1:27" s="37" customFormat="1" ht="22.5" customHeight="1" x14ac:dyDescent="0.2">
      <c r="A278" s="265"/>
      <c r="B278" s="259" t="s">
        <v>45</v>
      </c>
      <c r="C278" s="265"/>
      <c r="D278" s="265"/>
      <c r="E278" s="252">
        <f>SUM(E277)</f>
        <v>284214</v>
      </c>
      <c r="F278" s="252">
        <f t="shared" ref="F278:H278" si="163">SUM(F277)</f>
        <v>142106.5</v>
      </c>
      <c r="G278" s="252">
        <f t="shared" si="163"/>
        <v>0</v>
      </c>
      <c r="H278" s="252">
        <f t="shared" si="163"/>
        <v>305000</v>
      </c>
      <c r="I278" s="253"/>
      <c r="J278" s="253"/>
      <c r="K278" s="253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  <c r="V278" s="260"/>
      <c r="W278" s="260"/>
      <c r="X278" s="36"/>
      <c r="Y278" s="36"/>
      <c r="Z278" s="377"/>
      <c r="AA278" s="378"/>
    </row>
    <row r="279" spans="1:27" s="37" customFormat="1" ht="22.5" customHeight="1" x14ac:dyDescent="0.2">
      <c r="A279" s="54"/>
      <c r="B279" s="55" t="s">
        <v>31</v>
      </c>
      <c r="C279" s="54"/>
      <c r="D279" s="54"/>
      <c r="E279" s="56">
        <f>E275+E278</f>
        <v>284214</v>
      </c>
      <c r="F279" s="339">
        <f t="shared" ref="F279:H279" si="164">F275+F278</f>
        <v>143077.47</v>
      </c>
      <c r="G279" s="56">
        <f t="shared" si="164"/>
        <v>0</v>
      </c>
      <c r="H279" s="56">
        <f t="shared" si="164"/>
        <v>305000</v>
      </c>
      <c r="I279" s="57"/>
      <c r="J279" s="57"/>
      <c r="K279" s="57"/>
      <c r="L279" s="56">
        <f t="shared" ref="L279:W279" si="165">SUM(L273:L278)</f>
        <v>25416.666666666668</v>
      </c>
      <c r="M279" s="56">
        <f t="shared" si="165"/>
        <v>25416.666666666668</v>
      </c>
      <c r="N279" s="56">
        <f t="shared" si="165"/>
        <v>25416.666666666668</v>
      </c>
      <c r="O279" s="56">
        <f t="shared" si="165"/>
        <v>25416.666666666668</v>
      </c>
      <c r="P279" s="56">
        <f t="shared" si="165"/>
        <v>25416.666666666668</v>
      </c>
      <c r="Q279" s="56">
        <f t="shared" si="165"/>
        <v>25416.666666666668</v>
      </c>
      <c r="R279" s="56">
        <f t="shared" si="165"/>
        <v>25416.666666666668</v>
      </c>
      <c r="S279" s="56">
        <f t="shared" si="165"/>
        <v>25416.666666666668</v>
      </c>
      <c r="T279" s="56">
        <f t="shared" si="165"/>
        <v>25416.666666666668</v>
      </c>
      <c r="U279" s="56">
        <f t="shared" si="165"/>
        <v>25416.666666666668</v>
      </c>
      <c r="V279" s="56">
        <f t="shared" si="165"/>
        <v>25416.666666666668</v>
      </c>
      <c r="W279" s="56">
        <f t="shared" si="165"/>
        <v>25416.666666666668</v>
      </c>
      <c r="X279" s="36"/>
      <c r="Y279" s="36"/>
      <c r="Z279" s="377"/>
      <c r="AA279" s="378"/>
    </row>
    <row r="280" spans="1:27" s="37" customFormat="1" ht="22.5" customHeight="1" x14ac:dyDescent="0.2">
      <c r="A280" s="58"/>
      <c r="B280" s="59"/>
      <c r="C280" s="58"/>
      <c r="D280" s="58"/>
      <c r="E280" s="60"/>
      <c r="F280" s="34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1"/>
      <c r="X280" s="36"/>
      <c r="Y280" s="36"/>
      <c r="Z280" s="377"/>
      <c r="AA280" s="378"/>
    </row>
    <row r="281" spans="1:27" s="37" customFormat="1" ht="22.5" customHeight="1" x14ac:dyDescent="0.2">
      <c r="A281" s="265"/>
      <c r="B281" s="266" t="s">
        <v>32</v>
      </c>
      <c r="C281" s="256"/>
      <c r="D281" s="256"/>
      <c r="E281" s="267"/>
      <c r="F281" s="341"/>
      <c r="G281" s="267"/>
      <c r="H281" s="267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9"/>
      <c r="X281" s="36"/>
      <c r="Y281" s="36"/>
      <c r="Z281" s="377"/>
      <c r="AA281" s="378"/>
    </row>
    <row r="282" spans="1:27" s="81" customFormat="1" ht="22.5" customHeight="1" x14ac:dyDescent="0.2">
      <c r="A282" s="198" t="s">
        <v>647</v>
      </c>
      <c r="B282" s="201"/>
      <c r="C282" s="198" t="s">
        <v>652</v>
      </c>
      <c r="D282" s="198" t="s">
        <v>585</v>
      </c>
      <c r="E282" s="202">
        <v>0</v>
      </c>
      <c r="F282" s="202">
        <v>121.94</v>
      </c>
      <c r="G282" s="203">
        <v>0</v>
      </c>
      <c r="H282" s="203">
        <v>0</v>
      </c>
      <c r="I282" s="199"/>
      <c r="J282" s="298" t="str">
        <f t="shared" ref="J282:J291" si="166">IF(E282&lt;&gt;0,(H282-E282)/E282,"n/a")</f>
        <v>n/a</v>
      </c>
      <c r="K282" s="346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6" t="b">
        <f t="shared" ref="X282:X291" si="167">SUM(L282:W282)=H282</f>
        <v>1</v>
      </c>
      <c r="Y282" s="80"/>
      <c r="Z282" s="375">
        <v>12</v>
      </c>
      <c r="AA282" s="376">
        <f t="shared" ref="AA282:AA291" si="168">H282/Z282</f>
        <v>0</v>
      </c>
    </row>
    <row r="283" spans="1:27" s="81" customFormat="1" ht="22.5" customHeight="1" x14ac:dyDescent="0.2">
      <c r="A283" s="198" t="s">
        <v>649</v>
      </c>
      <c r="B283" s="194"/>
      <c r="C283" s="79" t="s">
        <v>653</v>
      </c>
      <c r="D283" s="79" t="s">
        <v>585</v>
      </c>
      <c r="E283" s="202">
        <v>0</v>
      </c>
      <c r="F283" s="202">
        <v>9361.24</v>
      </c>
      <c r="G283" s="203">
        <v>0</v>
      </c>
      <c r="H283" s="203">
        <v>0</v>
      </c>
      <c r="I283" s="199"/>
      <c r="J283" s="298" t="str">
        <f t="shared" si="166"/>
        <v>n/a</v>
      </c>
      <c r="K283" s="346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6" t="b">
        <f t="shared" si="167"/>
        <v>1</v>
      </c>
      <c r="Y283" s="80"/>
      <c r="Z283" s="375">
        <v>12</v>
      </c>
      <c r="AA283" s="376">
        <f t="shared" si="168"/>
        <v>0</v>
      </c>
    </row>
    <row r="284" spans="1:27" s="81" customFormat="1" ht="22.5" customHeight="1" x14ac:dyDescent="0.2">
      <c r="A284" s="198" t="s">
        <v>650</v>
      </c>
      <c r="B284" s="201"/>
      <c r="C284" s="79" t="s">
        <v>654</v>
      </c>
      <c r="D284" s="79" t="s">
        <v>585</v>
      </c>
      <c r="E284" s="202">
        <v>0</v>
      </c>
      <c r="F284" s="202">
        <v>106755.86</v>
      </c>
      <c r="G284" s="203">
        <v>0</v>
      </c>
      <c r="H284" s="203">
        <v>0</v>
      </c>
      <c r="I284" s="199"/>
      <c r="J284" s="298" t="str">
        <f t="shared" si="166"/>
        <v>n/a</v>
      </c>
      <c r="K284" s="346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6" t="b">
        <f t="shared" si="167"/>
        <v>1</v>
      </c>
      <c r="Y284" s="80"/>
      <c r="Z284" s="375">
        <v>12</v>
      </c>
      <c r="AA284" s="376">
        <f t="shared" si="168"/>
        <v>0</v>
      </c>
    </row>
    <row r="285" spans="1:27" s="81" customFormat="1" ht="22.5" customHeight="1" x14ac:dyDescent="0.2">
      <c r="A285" s="198" t="s">
        <v>509</v>
      </c>
      <c r="B285" s="194"/>
      <c r="C285" s="79" t="s">
        <v>567</v>
      </c>
      <c r="D285" s="79" t="s">
        <v>585</v>
      </c>
      <c r="E285" s="202">
        <v>0</v>
      </c>
      <c r="F285" s="202">
        <v>0</v>
      </c>
      <c r="G285" s="203">
        <v>0</v>
      </c>
      <c r="H285" s="203">
        <v>0</v>
      </c>
      <c r="I285" s="199"/>
      <c r="J285" s="298" t="str">
        <f t="shared" ref="J285:J288" si="169">IF(E285&lt;&gt;0,(H285-E285)/E285,"n/a")</f>
        <v>n/a</v>
      </c>
      <c r="K285" s="346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6" t="b">
        <f t="shared" ref="X285:X288" si="170">SUM(L285:W285)=H285</f>
        <v>1</v>
      </c>
      <c r="Y285" s="80"/>
      <c r="Z285" s="375">
        <v>12</v>
      </c>
      <c r="AA285" s="376">
        <f t="shared" si="168"/>
        <v>0</v>
      </c>
    </row>
    <row r="286" spans="1:27" s="81" customFormat="1" ht="22.5" customHeight="1" x14ac:dyDescent="0.2">
      <c r="A286" s="198" t="s">
        <v>509</v>
      </c>
      <c r="B286" s="201"/>
      <c r="C286" s="79" t="s">
        <v>567</v>
      </c>
      <c r="D286" s="79" t="s">
        <v>585</v>
      </c>
      <c r="E286" s="202">
        <v>0</v>
      </c>
      <c r="F286" s="202">
        <v>0</v>
      </c>
      <c r="G286" s="203">
        <v>0</v>
      </c>
      <c r="H286" s="203">
        <v>0</v>
      </c>
      <c r="I286" s="199"/>
      <c r="J286" s="298" t="str">
        <f t="shared" si="169"/>
        <v>n/a</v>
      </c>
      <c r="K286" s="346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6" t="b">
        <f t="shared" si="170"/>
        <v>1</v>
      </c>
      <c r="Y286" s="80"/>
      <c r="Z286" s="375">
        <v>12</v>
      </c>
      <c r="AA286" s="376">
        <f t="shared" si="168"/>
        <v>0</v>
      </c>
    </row>
    <row r="287" spans="1:27" s="81" customFormat="1" ht="22.5" customHeight="1" x14ac:dyDescent="0.2">
      <c r="A287" s="198" t="s">
        <v>509</v>
      </c>
      <c r="B287" s="194"/>
      <c r="C287" s="79" t="s">
        <v>567</v>
      </c>
      <c r="D287" s="79" t="s">
        <v>585</v>
      </c>
      <c r="E287" s="202">
        <v>0</v>
      </c>
      <c r="F287" s="202">
        <v>0</v>
      </c>
      <c r="G287" s="203">
        <v>0</v>
      </c>
      <c r="H287" s="203">
        <v>0</v>
      </c>
      <c r="I287" s="199"/>
      <c r="J287" s="298" t="str">
        <f t="shared" si="169"/>
        <v>n/a</v>
      </c>
      <c r="K287" s="346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6" t="b">
        <f t="shared" si="170"/>
        <v>1</v>
      </c>
      <c r="Y287" s="80"/>
      <c r="Z287" s="375">
        <v>12</v>
      </c>
      <c r="AA287" s="376">
        <f t="shared" si="168"/>
        <v>0</v>
      </c>
    </row>
    <row r="288" spans="1:27" s="81" customFormat="1" ht="22.5" customHeight="1" x14ac:dyDescent="0.2">
      <c r="A288" s="198" t="s">
        <v>509</v>
      </c>
      <c r="B288" s="201"/>
      <c r="C288" s="79" t="s">
        <v>567</v>
      </c>
      <c r="D288" s="79" t="s">
        <v>585</v>
      </c>
      <c r="E288" s="202">
        <v>0</v>
      </c>
      <c r="F288" s="202">
        <v>0</v>
      </c>
      <c r="G288" s="203">
        <v>0</v>
      </c>
      <c r="H288" s="203">
        <v>0</v>
      </c>
      <c r="I288" s="199"/>
      <c r="J288" s="298" t="str">
        <f t="shared" si="169"/>
        <v>n/a</v>
      </c>
      <c r="K288" s="346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6" t="b">
        <f t="shared" si="170"/>
        <v>1</v>
      </c>
      <c r="Y288" s="80"/>
      <c r="Z288" s="375">
        <v>12</v>
      </c>
      <c r="AA288" s="376">
        <f t="shared" si="168"/>
        <v>0</v>
      </c>
    </row>
    <row r="289" spans="1:27" s="81" customFormat="1" ht="22.5" customHeight="1" x14ac:dyDescent="0.2">
      <c r="A289" s="198" t="s">
        <v>509</v>
      </c>
      <c r="B289" s="194"/>
      <c r="C289" s="79" t="s">
        <v>567</v>
      </c>
      <c r="D289" s="79" t="s">
        <v>585</v>
      </c>
      <c r="E289" s="202">
        <v>0</v>
      </c>
      <c r="F289" s="202">
        <v>0</v>
      </c>
      <c r="G289" s="203">
        <v>0</v>
      </c>
      <c r="H289" s="203">
        <v>0</v>
      </c>
      <c r="I289" s="199"/>
      <c r="J289" s="298" t="str">
        <f t="shared" ref="J289:J290" si="171">IF(E289&lt;&gt;0,(H289-E289)/E289,"n/a")</f>
        <v>n/a</v>
      </c>
      <c r="K289" s="346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6" t="b">
        <f t="shared" ref="X289:X290" si="172">SUM(L289:W289)=H289</f>
        <v>1</v>
      </c>
      <c r="Y289" s="80"/>
      <c r="Z289" s="375">
        <v>12</v>
      </c>
      <c r="AA289" s="376">
        <f t="shared" si="168"/>
        <v>0</v>
      </c>
    </row>
    <row r="290" spans="1:27" s="81" customFormat="1" ht="22.5" customHeight="1" x14ac:dyDescent="0.2">
      <c r="A290" s="198" t="s">
        <v>509</v>
      </c>
      <c r="B290" s="201"/>
      <c r="C290" s="79" t="s">
        <v>567</v>
      </c>
      <c r="D290" s="79" t="s">
        <v>585</v>
      </c>
      <c r="E290" s="202">
        <v>0</v>
      </c>
      <c r="F290" s="202">
        <v>0</v>
      </c>
      <c r="G290" s="203">
        <v>0</v>
      </c>
      <c r="H290" s="203">
        <v>0</v>
      </c>
      <c r="I290" s="199"/>
      <c r="J290" s="298" t="str">
        <f t="shared" si="171"/>
        <v>n/a</v>
      </c>
      <c r="K290" s="346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6" t="b">
        <f t="shared" si="172"/>
        <v>1</v>
      </c>
      <c r="Y290" s="80"/>
      <c r="Z290" s="375">
        <v>12</v>
      </c>
      <c r="AA290" s="376">
        <f t="shared" si="168"/>
        <v>0</v>
      </c>
    </row>
    <row r="291" spans="1:27" s="81" customFormat="1" ht="22.5" customHeight="1" x14ac:dyDescent="0.2">
      <c r="A291" s="198" t="s">
        <v>509</v>
      </c>
      <c r="B291" s="201"/>
      <c r="C291" s="79" t="s">
        <v>567</v>
      </c>
      <c r="D291" s="79" t="s">
        <v>585</v>
      </c>
      <c r="E291" s="202">
        <v>0</v>
      </c>
      <c r="F291" s="202">
        <v>0</v>
      </c>
      <c r="G291" s="203">
        <v>0</v>
      </c>
      <c r="H291" s="203">
        <v>0</v>
      </c>
      <c r="I291" s="199"/>
      <c r="J291" s="298" t="str">
        <f t="shared" si="166"/>
        <v>n/a</v>
      </c>
      <c r="K291" s="346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6" t="b">
        <f t="shared" si="167"/>
        <v>1</v>
      </c>
      <c r="Y291" s="80"/>
      <c r="Z291" s="375">
        <v>12</v>
      </c>
      <c r="AA291" s="376">
        <f t="shared" si="168"/>
        <v>0</v>
      </c>
    </row>
    <row r="292" spans="1:27" s="37" customFormat="1" ht="22.5" customHeight="1" x14ac:dyDescent="0.2">
      <c r="A292" s="256"/>
      <c r="B292" s="270" t="s">
        <v>46</v>
      </c>
      <c r="C292" s="262"/>
      <c r="D292" s="262"/>
      <c r="E292" s="264"/>
      <c r="F292" s="264"/>
      <c r="G292" s="264"/>
      <c r="H292" s="264"/>
      <c r="I292" s="255"/>
      <c r="J292" s="253"/>
      <c r="K292" s="253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  <c r="V292" s="260"/>
      <c r="W292" s="260"/>
      <c r="X292" s="36"/>
      <c r="Y292" s="36"/>
      <c r="Z292" s="377"/>
      <c r="AA292" s="378"/>
    </row>
    <row r="293" spans="1:27" s="37" customFormat="1" ht="22.5" customHeight="1" x14ac:dyDescent="0.2">
      <c r="A293" s="66"/>
      <c r="B293" s="195" t="s">
        <v>43</v>
      </c>
      <c r="C293" s="196"/>
      <c r="D293" s="196"/>
      <c r="E293" s="204">
        <f>SUM(E282:E291)</f>
        <v>0</v>
      </c>
      <c r="F293" s="205">
        <f>SUM(F282:F291)</f>
        <v>116239.04000000001</v>
      </c>
      <c r="G293" s="204">
        <f>SUM(G282:G291)</f>
        <v>0</v>
      </c>
      <c r="H293" s="204">
        <f>SUM(H282:H291)</f>
        <v>0</v>
      </c>
      <c r="I293" s="200"/>
      <c r="J293" s="57"/>
      <c r="K293" s="57"/>
      <c r="L293" s="56">
        <f t="shared" ref="L293:W293" si="173">SUM(L282:L291)</f>
        <v>0</v>
      </c>
      <c r="M293" s="56">
        <f t="shared" si="173"/>
        <v>0</v>
      </c>
      <c r="N293" s="56">
        <f t="shared" si="173"/>
        <v>0</v>
      </c>
      <c r="O293" s="56">
        <f t="shared" si="173"/>
        <v>0</v>
      </c>
      <c r="P293" s="56">
        <f t="shared" si="173"/>
        <v>0</v>
      </c>
      <c r="Q293" s="56">
        <f t="shared" si="173"/>
        <v>0</v>
      </c>
      <c r="R293" s="56">
        <f t="shared" si="173"/>
        <v>0</v>
      </c>
      <c r="S293" s="56">
        <f t="shared" si="173"/>
        <v>0</v>
      </c>
      <c r="T293" s="56">
        <f t="shared" si="173"/>
        <v>0</v>
      </c>
      <c r="U293" s="56">
        <f t="shared" si="173"/>
        <v>0</v>
      </c>
      <c r="V293" s="56">
        <f t="shared" si="173"/>
        <v>0</v>
      </c>
      <c r="W293" s="56">
        <f t="shared" si="173"/>
        <v>0</v>
      </c>
      <c r="X293" s="36"/>
      <c r="Y293" s="36"/>
      <c r="Z293" s="377"/>
      <c r="AA293" s="378"/>
    </row>
    <row r="294" spans="1:27" s="37" customFormat="1" ht="22.5" customHeight="1" x14ac:dyDescent="0.2">
      <c r="A294" s="231"/>
      <c r="B294" s="235" t="s">
        <v>47</v>
      </c>
      <c r="C294" s="236"/>
      <c r="D294" s="236"/>
      <c r="E294" s="237">
        <f>E279-E293</f>
        <v>284214</v>
      </c>
      <c r="F294" s="237">
        <f>F279-F293</f>
        <v>26838.429999999993</v>
      </c>
      <c r="G294" s="237">
        <f>G279-G293</f>
        <v>0</v>
      </c>
      <c r="H294" s="237">
        <f>H279-H293</f>
        <v>305000</v>
      </c>
      <c r="I294" s="238"/>
      <c r="J294" s="239"/>
      <c r="K294" s="239"/>
      <c r="L294" s="240">
        <f t="shared" ref="L294:W294" si="174">L279-L293</f>
        <v>25416.666666666668</v>
      </c>
      <c r="M294" s="240">
        <f t="shared" si="174"/>
        <v>25416.666666666668</v>
      </c>
      <c r="N294" s="240">
        <f t="shared" si="174"/>
        <v>25416.666666666668</v>
      </c>
      <c r="O294" s="240">
        <f t="shared" si="174"/>
        <v>25416.666666666668</v>
      </c>
      <c r="P294" s="240">
        <f t="shared" si="174"/>
        <v>25416.666666666668</v>
      </c>
      <c r="Q294" s="240">
        <f t="shared" si="174"/>
        <v>25416.666666666668</v>
      </c>
      <c r="R294" s="240">
        <f t="shared" si="174"/>
        <v>25416.666666666668</v>
      </c>
      <c r="S294" s="240">
        <f t="shared" si="174"/>
        <v>25416.666666666668</v>
      </c>
      <c r="T294" s="240">
        <f t="shared" si="174"/>
        <v>25416.666666666668</v>
      </c>
      <c r="U294" s="240">
        <f t="shared" si="174"/>
        <v>25416.666666666668</v>
      </c>
      <c r="V294" s="240">
        <f t="shared" si="174"/>
        <v>25416.666666666668</v>
      </c>
      <c r="W294" s="240">
        <f t="shared" si="174"/>
        <v>25416.666666666668</v>
      </c>
      <c r="X294" s="36"/>
      <c r="Y294" s="36"/>
      <c r="Z294" s="377"/>
      <c r="AA294" s="378"/>
    </row>
    <row r="295" spans="1:27" s="81" customFormat="1" ht="25.5" customHeight="1" x14ac:dyDescent="0.2">
      <c r="C295" s="92"/>
      <c r="D295" s="92"/>
      <c r="E295" s="80"/>
      <c r="F295" s="80"/>
      <c r="G295" s="80"/>
      <c r="H295" s="80"/>
      <c r="I295" s="31"/>
      <c r="J295" s="300"/>
      <c r="K295" s="30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36"/>
      <c r="Y295" s="80"/>
      <c r="Z295" s="370"/>
    </row>
  </sheetData>
  <sheetProtection algorithmName="SHA-512" hashValue="pvwa9QdVSnCvLknBRZ7TPbdexwgbv2yYmd/IWaoXxovFG9J2lF3P+rIntt7CirrZ0jVToJPCFezP56gQvE6zYw==" saltValue="fjp9vcW0bzYM6jREdCyzlw==" spinCount="100000" sheet="1" formatCells="0" formatRows="0"/>
  <phoneticPr fontId="0" type="noConversion"/>
  <printOptions horizontalCentered="1"/>
  <pageMargins left="0.25" right="0.25" top="0.5" bottom="0.5" header="0.3" footer="0.3"/>
  <pageSetup scale="50" fitToHeight="0" orientation="portrait" horizontalDpi="200" verticalDpi="200" r:id="rId1"/>
  <headerFooter alignWithMargins="0">
    <oddFooter>&amp;C&amp;A&amp;RPage &amp;P</oddFooter>
  </headerFooter>
  <rowBreaks count="1" manualBreakCount="1">
    <brk id="269" max="7" man="1"/>
  </rowBreaks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7AB2-B41A-475B-B4EF-E49682093591}">
  <dimension ref="A1:P319"/>
  <sheetViews>
    <sheetView workbookViewId="0">
      <selection activeCell="N45" sqref="N45"/>
    </sheetView>
  </sheetViews>
  <sheetFormatPr defaultRowHeight="12.75" x14ac:dyDescent="0.2"/>
  <cols>
    <col min="1" max="1" width="11.42578125" bestFit="1" customWidth="1"/>
    <col min="2" max="2" width="20.5703125" bestFit="1" customWidth="1"/>
    <col min="3" max="3" width="13.42578125" bestFit="1" customWidth="1"/>
    <col min="4" max="4" width="10.85546875" bestFit="1" customWidth="1"/>
    <col min="5" max="16" width="10" customWidth="1"/>
  </cols>
  <sheetData>
    <row r="1" spans="1:16" x14ac:dyDescent="0.2">
      <c r="A1" t="s">
        <v>582</v>
      </c>
      <c r="B1" t="s">
        <v>583</v>
      </c>
      <c r="D1" t="s">
        <v>138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</row>
    <row r="2" spans="1:16" x14ac:dyDescent="0.2">
      <c r="A2" s="333" t="str">
        <f>' 2023Budget'!C8</f>
        <v xml:space="preserve">  40000-00 - Assessments, Member</v>
      </c>
      <c r="D2" s="333" t="str">
        <f>' 2023Budget'!D8</f>
        <v>10</v>
      </c>
      <c r="E2" s="337">
        <f>' 2023Budget'!L8</f>
        <v>73592.131666666668</v>
      </c>
      <c r="F2" s="337">
        <f>' 2023Budget'!M8</f>
        <v>73592.131666666668</v>
      </c>
      <c r="G2" s="337">
        <f>' 2023Budget'!N8</f>
        <v>73592.131666666668</v>
      </c>
      <c r="H2" s="337">
        <f>' 2023Budget'!O8</f>
        <v>73592.131666666668</v>
      </c>
      <c r="I2" s="337">
        <f>' 2023Budget'!P8</f>
        <v>73592.131666666668</v>
      </c>
      <c r="J2" s="337">
        <f>' 2023Budget'!Q8</f>
        <v>73592.131666666668</v>
      </c>
      <c r="K2" s="337">
        <f>' 2023Budget'!R8</f>
        <v>73592.131666666668</v>
      </c>
      <c r="L2" s="337">
        <f>' 2023Budget'!S8</f>
        <v>73592.131666666668</v>
      </c>
      <c r="M2" s="337">
        <f>' 2023Budget'!T8</f>
        <v>73592.131666666668</v>
      </c>
      <c r="N2" s="337">
        <f>' 2023Budget'!U8</f>
        <v>73592.131666666668</v>
      </c>
      <c r="O2" s="337">
        <f>' 2023Budget'!V8</f>
        <v>73592.131666666668</v>
      </c>
      <c r="P2" s="337">
        <f>' 2023Budget'!W8</f>
        <v>73592.131666666668</v>
      </c>
    </row>
    <row r="3" spans="1:16" x14ac:dyDescent="0.2">
      <c r="A3" s="333" t="str">
        <f>' 2023Budget'!C9</f>
        <v xml:space="preserve">  40200-99 - Assessments, Developer</v>
      </c>
      <c r="D3" s="333" t="str">
        <f>' 2023Budget'!D9</f>
        <v>10</v>
      </c>
      <c r="E3" s="337">
        <f>' 2023Budget'!L9</f>
        <v>0</v>
      </c>
      <c r="F3" s="337">
        <f>' 2023Budget'!M9</f>
        <v>0</v>
      </c>
      <c r="G3" s="337">
        <f>' 2023Budget'!N9</f>
        <v>0</v>
      </c>
      <c r="H3" s="337">
        <f>' 2023Budget'!O9</f>
        <v>0</v>
      </c>
      <c r="I3" s="337">
        <f>' 2023Budget'!P9</f>
        <v>0</v>
      </c>
      <c r="J3" s="337">
        <f>' 2023Budget'!Q9</f>
        <v>0</v>
      </c>
      <c r="K3" s="337">
        <f>' 2023Budget'!R9</f>
        <v>0</v>
      </c>
      <c r="L3" s="337">
        <f>' 2023Budget'!S9</f>
        <v>0</v>
      </c>
      <c r="M3" s="337">
        <f>' 2023Budget'!T9</f>
        <v>0</v>
      </c>
      <c r="N3" s="337">
        <f>' 2023Budget'!U9</f>
        <v>0</v>
      </c>
      <c r="O3" s="337">
        <f>' 2023Budget'!V9</f>
        <v>0</v>
      </c>
      <c r="P3" s="337">
        <f>' 2023Budget'!W9</f>
        <v>0</v>
      </c>
    </row>
    <row r="4" spans="1:16" x14ac:dyDescent="0.2">
      <c r="A4" s="333" t="str">
        <f>' 2023Budget'!C12</f>
        <v xml:space="preserve">  42050-00 - Fees, Initiation</v>
      </c>
      <c r="D4" s="333" t="str">
        <f>' 2023Budget'!D12</f>
        <v>10</v>
      </c>
      <c r="E4" s="337">
        <f>' 2023Budget'!L12</f>
        <v>0</v>
      </c>
      <c r="F4" s="337">
        <f>' 2023Budget'!M12</f>
        <v>0</v>
      </c>
      <c r="G4" s="337">
        <f>' 2023Budget'!N12</f>
        <v>0</v>
      </c>
      <c r="H4" s="337">
        <f>' 2023Budget'!O12</f>
        <v>0</v>
      </c>
      <c r="I4" s="337">
        <f>' 2023Budget'!P12</f>
        <v>0</v>
      </c>
      <c r="J4" s="337">
        <f>' 2023Budget'!Q12</f>
        <v>0</v>
      </c>
      <c r="K4" s="337">
        <f>' 2023Budget'!R12</f>
        <v>0</v>
      </c>
      <c r="L4" s="337">
        <f>' 2023Budget'!S12</f>
        <v>0</v>
      </c>
      <c r="M4" s="337">
        <f>' 2023Budget'!T12</f>
        <v>0</v>
      </c>
      <c r="N4" s="337">
        <f>' 2023Budget'!U12</f>
        <v>0</v>
      </c>
      <c r="O4" s="337">
        <f>' 2023Budget'!V12</f>
        <v>0</v>
      </c>
      <c r="P4" s="337">
        <f>' 2023Budget'!W12</f>
        <v>0</v>
      </c>
    </row>
    <row r="5" spans="1:16" x14ac:dyDescent="0.2">
      <c r="A5" s="333" t="str">
        <f>' 2023Budget'!C13</f>
        <v xml:space="preserve">  42100-00 - Fees, Move-In/Out</v>
      </c>
      <c r="D5" s="333" t="str">
        <f>' 2023Budget'!D13</f>
        <v>10</v>
      </c>
      <c r="E5" s="337">
        <f>' 2023Budget'!L13</f>
        <v>0</v>
      </c>
      <c r="F5" s="337">
        <f>' 2023Budget'!M13</f>
        <v>0</v>
      </c>
      <c r="G5" s="337">
        <f>' 2023Budget'!N13</f>
        <v>0</v>
      </c>
      <c r="H5" s="337">
        <f>' 2023Budget'!O13</f>
        <v>0</v>
      </c>
      <c r="I5" s="337">
        <f>' 2023Budget'!P13</f>
        <v>0</v>
      </c>
      <c r="J5" s="337">
        <f>' 2023Budget'!Q13</f>
        <v>0</v>
      </c>
      <c r="K5" s="337">
        <f>' 2023Budget'!R13</f>
        <v>0</v>
      </c>
      <c r="L5" s="337">
        <f>' 2023Budget'!S13</f>
        <v>0</v>
      </c>
      <c r="M5" s="337">
        <f>' 2023Budget'!T13</f>
        <v>0</v>
      </c>
      <c r="N5" s="337">
        <f>' 2023Budget'!U13</f>
        <v>0</v>
      </c>
      <c r="O5" s="337">
        <f>' 2023Budget'!V13</f>
        <v>0</v>
      </c>
      <c r="P5" s="337">
        <f>' 2023Budget'!W13</f>
        <v>0</v>
      </c>
    </row>
    <row r="6" spans="1:16" x14ac:dyDescent="0.2">
      <c r="A6" s="333" t="str">
        <f>' 2023Budget'!C14</f>
        <v xml:space="preserve">  42150-00 - Fees, Delinquent</v>
      </c>
      <c r="D6" s="333" t="str">
        <f>' 2023Budget'!D14</f>
        <v>10</v>
      </c>
      <c r="E6" s="337">
        <f>' 2023Budget'!L14</f>
        <v>0</v>
      </c>
      <c r="F6" s="337">
        <f>' 2023Budget'!M14</f>
        <v>0</v>
      </c>
      <c r="G6" s="337">
        <f>' 2023Budget'!N14</f>
        <v>0</v>
      </c>
      <c r="H6" s="337">
        <f>' 2023Budget'!O14</f>
        <v>0</v>
      </c>
      <c r="I6" s="337">
        <f>' 2023Budget'!P14</f>
        <v>0</v>
      </c>
      <c r="J6" s="337">
        <f>' 2023Budget'!Q14</f>
        <v>0</v>
      </c>
      <c r="K6" s="337">
        <f>' 2023Budget'!R14</f>
        <v>0</v>
      </c>
      <c r="L6" s="337">
        <f>' 2023Budget'!S14</f>
        <v>0</v>
      </c>
      <c r="M6" s="337">
        <f>' 2023Budget'!T14</f>
        <v>0</v>
      </c>
      <c r="N6" s="337">
        <f>' 2023Budget'!U14</f>
        <v>0</v>
      </c>
      <c r="O6" s="337">
        <f>' 2023Budget'!V14</f>
        <v>0</v>
      </c>
      <c r="P6" s="337">
        <f>' 2023Budget'!W14</f>
        <v>0</v>
      </c>
    </row>
    <row r="7" spans="1:16" x14ac:dyDescent="0.2">
      <c r="A7" s="333" t="str">
        <f>' 2023Budget'!C15</f>
        <v xml:space="preserve">  42200-00 - Fees, Collection</v>
      </c>
      <c r="D7" s="333" t="str">
        <f>' 2023Budget'!D15</f>
        <v>10</v>
      </c>
      <c r="E7" s="337">
        <f>' 2023Budget'!L15</f>
        <v>0</v>
      </c>
      <c r="F7" s="337">
        <f>' 2023Budget'!M15</f>
        <v>0</v>
      </c>
      <c r="G7" s="337">
        <f>' 2023Budget'!N15</f>
        <v>0</v>
      </c>
      <c r="H7" s="337">
        <f>' 2023Budget'!O15</f>
        <v>0</v>
      </c>
      <c r="I7" s="337">
        <f>' 2023Budget'!P15</f>
        <v>0</v>
      </c>
      <c r="J7" s="337">
        <f>' 2023Budget'!Q15</f>
        <v>0</v>
      </c>
      <c r="K7" s="337">
        <f>' 2023Budget'!R15</f>
        <v>0</v>
      </c>
      <c r="L7" s="337">
        <f>' 2023Budget'!S15</f>
        <v>0</v>
      </c>
      <c r="M7" s="337">
        <f>' 2023Budget'!T15</f>
        <v>0</v>
      </c>
      <c r="N7" s="337">
        <f>' 2023Budget'!U15</f>
        <v>0</v>
      </c>
      <c r="O7" s="337">
        <f>' 2023Budget'!V15</f>
        <v>0</v>
      </c>
      <c r="P7" s="337">
        <f>' 2023Budget'!W15</f>
        <v>0</v>
      </c>
    </row>
    <row r="8" spans="1:16" x14ac:dyDescent="0.2">
      <c r="A8" s="333" t="str">
        <f>' 2023Budget'!C16</f>
        <v xml:space="preserve">  42250-00 - Fees, Bank Returns</v>
      </c>
      <c r="D8" s="333" t="str">
        <f>' 2023Budget'!D16</f>
        <v>10</v>
      </c>
      <c r="E8" s="337">
        <f>' 2023Budget'!L16</f>
        <v>0</v>
      </c>
      <c r="F8" s="337">
        <f>' 2023Budget'!M16</f>
        <v>0</v>
      </c>
      <c r="G8" s="337">
        <f>' 2023Budget'!N16</f>
        <v>0</v>
      </c>
      <c r="H8" s="337">
        <f>' 2023Budget'!O16</f>
        <v>0</v>
      </c>
      <c r="I8" s="337">
        <f>' 2023Budget'!P16</f>
        <v>0</v>
      </c>
      <c r="J8" s="337">
        <f>' 2023Budget'!Q16</f>
        <v>0</v>
      </c>
      <c r="K8" s="337">
        <f>' 2023Budget'!R16</f>
        <v>0</v>
      </c>
      <c r="L8" s="337">
        <f>' 2023Budget'!S16</f>
        <v>0</v>
      </c>
      <c r="M8" s="337">
        <f>' 2023Budget'!T16</f>
        <v>0</v>
      </c>
      <c r="N8" s="337">
        <f>' 2023Budget'!U16</f>
        <v>0</v>
      </c>
      <c r="O8" s="337">
        <f>' 2023Budget'!V16</f>
        <v>0</v>
      </c>
      <c r="P8" s="337">
        <f>' 2023Budget'!W16</f>
        <v>0</v>
      </c>
    </row>
    <row r="9" spans="1:16" x14ac:dyDescent="0.2">
      <c r="A9" s="333" t="str">
        <f>' 2023Budget'!C17</f>
        <v xml:space="preserve">  42300-00 - Interest Charges</v>
      </c>
      <c r="D9" s="333" t="str">
        <f>' 2023Budget'!D17</f>
        <v>10</v>
      </c>
      <c r="E9" s="337">
        <f>' 2023Budget'!L17</f>
        <v>0</v>
      </c>
      <c r="F9" s="337">
        <f>' 2023Budget'!M17</f>
        <v>0</v>
      </c>
      <c r="G9" s="337">
        <f>' 2023Budget'!N17</f>
        <v>0</v>
      </c>
      <c r="H9" s="337">
        <f>' 2023Budget'!O17</f>
        <v>0</v>
      </c>
      <c r="I9" s="337">
        <f>' 2023Budget'!P17</f>
        <v>0</v>
      </c>
      <c r="J9" s="337">
        <f>' 2023Budget'!Q17</f>
        <v>0</v>
      </c>
      <c r="K9" s="337">
        <f>' 2023Budget'!R17</f>
        <v>0</v>
      </c>
      <c r="L9" s="337">
        <f>' 2023Budget'!S17</f>
        <v>0</v>
      </c>
      <c r="M9" s="337">
        <f>' 2023Budget'!T17</f>
        <v>0</v>
      </c>
      <c r="N9" s="337">
        <f>' 2023Budget'!U17</f>
        <v>0</v>
      </c>
      <c r="O9" s="337">
        <f>' 2023Budget'!V17</f>
        <v>0</v>
      </c>
      <c r="P9" s="337">
        <f>' 2023Budget'!W17</f>
        <v>0</v>
      </c>
    </row>
    <row r="10" spans="1:16" x14ac:dyDescent="0.2">
      <c r="A10" s="333" t="str">
        <f>' 2023Budget'!C18</f>
        <v xml:space="preserve">  42350-00 - Fines Collected</v>
      </c>
      <c r="D10" s="333" t="str">
        <f>' 2023Budget'!D18</f>
        <v>10</v>
      </c>
      <c r="E10" s="337">
        <f>' 2023Budget'!L18</f>
        <v>0</v>
      </c>
      <c r="F10" s="337">
        <f>' 2023Budget'!M18</f>
        <v>0</v>
      </c>
      <c r="G10" s="337">
        <f>' 2023Budget'!N18</f>
        <v>0</v>
      </c>
      <c r="H10" s="337">
        <f>' 2023Budget'!O18</f>
        <v>0</v>
      </c>
      <c r="I10" s="337">
        <f>' 2023Budget'!P18</f>
        <v>0</v>
      </c>
      <c r="J10" s="337">
        <f>' 2023Budget'!Q18</f>
        <v>0</v>
      </c>
      <c r="K10" s="337">
        <f>' 2023Budget'!R18</f>
        <v>0</v>
      </c>
      <c r="L10" s="337">
        <f>' 2023Budget'!S18</f>
        <v>0</v>
      </c>
      <c r="M10" s="337">
        <f>' 2023Budget'!T18</f>
        <v>0</v>
      </c>
      <c r="N10" s="337">
        <f>' 2023Budget'!U18</f>
        <v>0</v>
      </c>
      <c r="O10" s="337">
        <f>' 2023Budget'!V18</f>
        <v>0</v>
      </c>
      <c r="P10" s="337">
        <f>' 2023Budget'!W18</f>
        <v>0</v>
      </c>
    </row>
    <row r="11" spans="1:16" x14ac:dyDescent="0.2">
      <c r="A11" s="333" t="str">
        <f>' 2023Budget'!C19</f>
        <v xml:space="preserve">  42400-00 - Fees, Architectural Review</v>
      </c>
      <c r="D11" s="333" t="str">
        <f>' 2023Budget'!D19</f>
        <v>10</v>
      </c>
      <c r="E11" s="337">
        <f>' 2023Budget'!L19</f>
        <v>0</v>
      </c>
      <c r="F11" s="337">
        <f>' 2023Budget'!M19</f>
        <v>0</v>
      </c>
      <c r="G11" s="337">
        <f>' 2023Budget'!N19</f>
        <v>0</v>
      </c>
      <c r="H11" s="337">
        <f>' 2023Budget'!O19</f>
        <v>0</v>
      </c>
      <c r="I11" s="337">
        <f>' 2023Budget'!P19</f>
        <v>0</v>
      </c>
      <c r="J11" s="337">
        <f>' 2023Budget'!Q19</f>
        <v>0</v>
      </c>
      <c r="K11" s="337">
        <f>' 2023Budget'!R19</f>
        <v>0</v>
      </c>
      <c r="L11" s="337">
        <f>' 2023Budget'!S19</f>
        <v>0</v>
      </c>
      <c r="M11" s="337">
        <f>' 2023Budget'!T19</f>
        <v>0</v>
      </c>
      <c r="N11" s="337">
        <f>' 2023Budget'!U19</f>
        <v>0</v>
      </c>
      <c r="O11" s="337">
        <f>' 2023Budget'!V19</f>
        <v>0</v>
      </c>
      <c r="P11" s="337">
        <f>' 2023Budget'!W19</f>
        <v>0</v>
      </c>
    </row>
    <row r="12" spans="1:16" x14ac:dyDescent="0.2">
      <c r="A12" s="333" t="str">
        <f>' 2023Budget'!C20</f>
        <v xml:space="preserve">  42450-00 - Fees, Parking Permit</v>
      </c>
      <c r="D12" s="333" t="str">
        <f>' 2023Budget'!D20</f>
        <v>10</v>
      </c>
      <c r="E12" s="337">
        <f>' 2023Budget'!L20</f>
        <v>0</v>
      </c>
      <c r="F12" s="337">
        <f>' 2023Budget'!M20</f>
        <v>0</v>
      </c>
      <c r="G12" s="337">
        <f>' 2023Budget'!N20</f>
        <v>0</v>
      </c>
      <c r="H12" s="337">
        <f>' 2023Budget'!O20</f>
        <v>0</v>
      </c>
      <c r="I12" s="337">
        <f>' 2023Budget'!P20</f>
        <v>0</v>
      </c>
      <c r="J12" s="337">
        <f>' 2023Budget'!Q20</f>
        <v>0</v>
      </c>
      <c r="K12" s="337">
        <f>' 2023Budget'!R20</f>
        <v>0</v>
      </c>
      <c r="L12" s="337">
        <f>' 2023Budget'!S20</f>
        <v>0</v>
      </c>
      <c r="M12" s="337">
        <f>' 2023Budget'!T20</f>
        <v>0</v>
      </c>
      <c r="N12" s="337">
        <f>' 2023Budget'!U20</f>
        <v>0</v>
      </c>
      <c r="O12" s="337">
        <f>' 2023Budget'!V20</f>
        <v>0</v>
      </c>
      <c r="P12" s="337">
        <f>' 2023Budget'!W20</f>
        <v>0</v>
      </c>
    </row>
    <row r="13" spans="1:16" x14ac:dyDescent="0.2">
      <c r="A13" s="333" t="str">
        <f>' 2023Budget'!C22</f>
        <v xml:space="preserve">  42500-00 - Fees, Cabana Rental</v>
      </c>
      <c r="D13" s="333" t="str">
        <f>' 2023Budget'!D22</f>
        <v>10</v>
      </c>
      <c r="E13" s="337">
        <f>' 2023Budget'!L22</f>
        <v>0</v>
      </c>
      <c r="F13" s="337">
        <f>' 2023Budget'!M22</f>
        <v>0</v>
      </c>
      <c r="G13" s="337">
        <f>' 2023Budget'!N22</f>
        <v>0</v>
      </c>
      <c r="H13" s="337">
        <f>' 2023Budget'!O22</f>
        <v>0</v>
      </c>
      <c r="I13" s="337">
        <f>' 2023Budget'!P22</f>
        <v>0</v>
      </c>
      <c r="J13" s="337">
        <f>' 2023Budget'!Q22</f>
        <v>0</v>
      </c>
      <c r="K13" s="337">
        <f>' 2023Budget'!R22</f>
        <v>0</v>
      </c>
      <c r="L13" s="337">
        <f>' 2023Budget'!S22</f>
        <v>0</v>
      </c>
      <c r="M13" s="337">
        <f>' 2023Budget'!T22</f>
        <v>0</v>
      </c>
      <c r="N13" s="337">
        <f>' 2023Budget'!U22</f>
        <v>0</v>
      </c>
      <c r="O13" s="337">
        <f>' 2023Budget'!V22</f>
        <v>0</v>
      </c>
      <c r="P13" s="337">
        <f>' 2023Budget'!W22</f>
        <v>0</v>
      </c>
    </row>
    <row r="14" spans="1:16" x14ac:dyDescent="0.2">
      <c r="A14" s="333" t="str">
        <f>' 2023Budget'!C23</f>
        <v xml:space="preserve">  42550-00 - Fees, Social Event</v>
      </c>
      <c r="D14" s="333" t="str">
        <f>' 2023Budget'!D23</f>
        <v>10</v>
      </c>
      <c r="E14" s="337">
        <f>' 2023Budget'!L23</f>
        <v>0</v>
      </c>
      <c r="F14" s="337">
        <f>' 2023Budget'!M23</f>
        <v>0</v>
      </c>
      <c r="G14" s="337">
        <f>' 2023Budget'!N23</f>
        <v>0</v>
      </c>
      <c r="H14" s="337">
        <f>' 2023Budget'!O23</f>
        <v>0</v>
      </c>
      <c r="I14" s="337">
        <f>' 2023Budget'!P23</f>
        <v>0</v>
      </c>
      <c r="J14" s="337">
        <f>' 2023Budget'!Q23</f>
        <v>0</v>
      </c>
      <c r="K14" s="337">
        <f>' 2023Budget'!R23</f>
        <v>0</v>
      </c>
      <c r="L14" s="337">
        <f>' 2023Budget'!S23</f>
        <v>0</v>
      </c>
      <c r="M14" s="337">
        <f>' 2023Budget'!T23</f>
        <v>0</v>
      </c>
      <c r="N14" s="337">
        <f>' 2023Budget'!U23</f>
        <v>0</v>
      </c>
      <c r="O14" s="337">
        <f>' 2023Budget'!V23</f>
        <v>0</v>
      </c>
      <c r="P14" s="337">
        <f>' 2023Budget'!W23</f>
        <v>0</v>
      </c>
    </row>
    <row r="15" spans="1:16" x14ac:dyDescent="0.2">
      <c r="A15" s="333" t="str">
        <f>' 2023Budget'!C24</f>
        <v xml:space="preserve">  42600-00 - Fees, Lost Key or Other Access Device</v>
      </c>
      <c r="D15" s="333" t="str">
        <f>' 2023Budget'!D24</f>
        <v>10</v>
      </c>
      <c r="E15" s="337">
        <f>' 2023Budget'!L24</f>
        <v>0</v>
      </c>
      <c r="F15" s="337">
        <f>' 2023Budget'!M24</f>
        <v>0</v>
      </c>
      <c r="G15" s="337">
        <f>' 2023Budget'!N24</f>
        <v>0</v>
      </c>
      <c r="H15" s="337">
        <f>' 2023Budget'!O24</f>
        <v>0</v>
      </c>
      <c r="I15" s="337">
        <f>' 2023Budget'!P24</f>
        <v>0</v>
      </c>
      <c r="J15" s="337">
        <f>' 2023Budget'!Q24</f>
        <v>0</v>
      </c>
      <c r="K15" s="337">
        <f>' 2023Budget'!R24</f>
        <v>0</v>
      </c>
      <c r="L15" s="337">
        <f>' 2023Budget'!S24</f>
        <v>0</v>
      </c>
      <c r="M15" s="337">
        <f>' 2023Budget'!T24</f>
        <v>0</v>
      </c>
      <c r="N15" s="337">
        <f>' 2023Budget'!U24</f>
        <v>0</v>
      </c>
      <c r="O15" s="337">
        <f>' 2023Budget'!V24</f>
        <v>0</v>
      </c>
      <c r="P15" s="337">
        <f>' 2023Budget'!W24</f>
        <v>0</v>
      </c>
    </row>
    <row r="16" spans="1:16" x14ac:dyDescent="0.2">
      <c r="A16" s="333" t="str">
        <f>' 2023Budget'!C25</f>
        <v xml:space="preserve">  42650-00 - Fees, Resale/Refinance Documentation</v>
      </c>
      <c r="D16" s="333" t="str">
        <f>' 2023Budget'!D25</f>
        <v>10</v>
      </c>
      <c r="E16" s="337">
        <f>' 2023Budget'!L25</f>
        <v>0</v>
      </c>
      <c r="F16" s="337">
        <f>' 2023Budget'!M25</f>
        <v>0</v>
      </c>
      <c r="G16" s="337">
        <f>' 2023Budget'!N25</f>
        <v>0</v>
      </c>
      <c r="H16" s="337">
        <f>' 2023Budget'!O25</f>
        <v>0</v>
      </c>
      <c r="I16" s="337">
        <f>' 2023Budget'!P25</f>
        <v>0</v>
      </c>
      <c r="J16" s="337">
        <f>' 2023Budget'!Q25</f>
        <v>0</v>
      </c>
      <c r="K16" s="337">
        <f>' 2023Budget'!R25</f>
        <v>0</v>
      </c>
      <c r="L16" s="337">
        <f>' 2023Budget'!S25</f>
        <v>0</v>
      </c>
      <c r="M16" s="337">
        <f>' 2023Budget'!T25</f>
        <v>0</v>
      </c>
      <c r="N16" s="337">
        <f>' 2023Budget'!U25</f>
        <v>0</v>
      </c>
      <c r="O16" s="337">
        <f>' 2023Budget'!V25</f>
        <v>0</v>
      </c>
      <c r="P16" s="337">
        <f>' 2023Budget'!W25</f>
        <v>0</v>
      </c>
    </row>
    <row r="17" spans="1:16" x14ac:dyDescent="0.2">
      <c r="A17" s="333" t="str">
        <f>' 2023Budget'!C26</f>
        <v xml:space="preserve">  42700-00 - Fees, Transfer fee</v>
      </c>
      <c r="D17" s="333" t="str">
        <f>' 2023Budget'!D26</f>
        <v>10</v>
      </c>
      <c r="E17" s="337">
        <f>' 2023Budget'!L26</f>
        <v>0</v>
      </c>
      <c r="F17" s="337">
        <f>' 2023Budget'!M26</f>
        <v>0</v>
      </c>
      <c r="G17" s="337">
        <f>' 2023Budget'!N26</f>
        <v>0</v>
      </c>
      <c r="H17" s="337">
        <f>' 2023Budget'!O26</f>
        <v>0</v>
      </c>
      <c r="I17" s="337">
        <f>' 2023Budget'!P26</f>
        <v>0</v>
      </c>
      <c r="J17" s="337">
        <f>' 2023Budget'!Q26</f>
        <v>0</v>
      </c>
      <c r="K17" s="337">
        <f>' 2023Budget'!R26</f>
        <v>0</v>
      </c>
      <c r="L17" s="337">
        <f>' 2023Budget'!S26</f>
        <v>0</v>
      </c>
      <c r="M17" s="337">
        <f>' 2023Budget'!T26</f>
        <v>0</v>
      </c>
      <c r="N17" s="337">
        <f>' 2023Budget'!U26</f>
        <v>0</v>
      </c>
      <c r="O17" s="337">
        <f>' 2023Budget'!V26</f>
        <v>0</v>
      </c>
      <c r="P17" s="337">
        <f>' 2023Budget'!W26</f>
        <v>0</v>
      </c>
    </row>
    <row r="18" spans="1:16" x14ac:dyDescent="0.2">
      <c r="A18" s="333" t="str">
        <f>' 2023Budget'!C27</f>
        <v xml:space="preserve">  42700-01 - Fees, Transfer fee, contra</v>
      </c>
      <c r="D18" s="333" t="str">
        <f>' 2023Budget'!D27</f>
        <v>10</v>
      </c>
      <c r="E18" s="337">
        <f>' 2023Budget'!L27</f>
        <v>0</v>
      </c>
      <c r="F18" s="337">
        <f>' 2023Budget'!M27</f>
        <v>0</v>
      </c>
      <c r="G18" s="337">
        <f>' 2023Budget'!N27</f>
        <v>0</v>
      </c>
      <c r="H18" s="337">
        <f>' 2023Budget'!O27</f>
        <v>0</v>
      </c>
      <c r="I18" s="337">
        <f>' 2023Budget'!P27</f>
        <v>0</v>
      </c>
      <c r="J18" s="337">
        <f>' 2023Budget'!Q27</f>
        <v>0</v>
      </c>
      <c r="K18" s="337">
        <f>' 2023Budget'!R27</f>
        <v>0</v>
      </c>
      <c r="L18" s="337">
        <f>' 2023Budget'!S27</f>
        <v>0</v>
      </c>
      <c r="M18" s="337">
        <f>' 2023Budget'!T27</f>
        <v>0</v>
      </c>
      <c r="N18" s="337">
        <f>' 2023Budget'!U27</f>
        <v>0</v>
      </c>
      <c r="O18" s="337">
        <f>' 2023Budget'!V27</f>
        <v>0</v>
      </c>
      <c r="P18" s="337">
        <f>' 2023Budget'!W27</f>
        <v>0</v>
      </c>
    </row>
    <row r="19" spans="1:16" x14ac:dyDescent="0.2">
      <c r="A19" s="333" t="str">
        <f>' 2023Budget'!C28</f>
        <v xml:space="preserve">  42800-00 - Fee, Work Party Non-Participation</v>
      </c>
      <c r="D19" s="333" t="str">
        <f>' 2023Budget'!D28</f>
        <v>10</v>
      </c>
      <c r="E19" s="337">
        <f>' 2023Budget'!L28</f>
        <v>0</v>
      </c>
      <c r="F19" s="337">
        <f>' 2023Budget'!M28</f>
        <v>0</v>
      </c>
      <c r="G19" s="337">
        <f>' 2023Budget'!N28</f>
        <v>0</v>
      </c>
      <c r="H19" s="337">
        <f>' 2023Budget'!O28</f>
        <v>0</v>
      </c>
      <c r="I19" s="337">
        <f>' 2023Budget'!P28</f>
        <v>0</v>
      </c>
      <c r="J19" s="337">
        <f>' 2023Budget'!Q28</f>
        <v>0</v>
      </c>
      <c r="K19" s="337">
        <f>' 2023Budget'!R28</f>
        <v>0</v>
      </c>
      <c r="L19" s="337">
        <f>' 2023Budget'!S28</f>
        <v>0</v>
      </c>
      <c r="M19" s="337">
        <f>' 2023Budget'!T28</f>
        <v>0</v>
      </c>
      <c r="N19" s="337">
        <f>' 2023Budget'!U28</f>
        <v>0</v>
      </c>
      <c r="O19" s="337">
        <f>' 2023Budget'!V28</f>
        <v>0</v>
      </c>
      <c r="P19" s="337">
        <f>' 2023Budget'!W28</f>
        <v>0</v>
      </c>
    </row>
    <row r="20" spans="1:16" x14ac:dyDescent="0.2">
      <c r="A20" s="333" t="str">
        <f>' 2023Budget'!C29</f>
        <v xml:space="preserve">  42900-00 - Service Charges, Other</v>
      </c>
      <c r="D20" s="333" t="str">
        <f>' 2023Budget'!D29</f>
        <v>10</v>
      </c>
      <c r="E20" s="337">
        <f>' 2023Budget'!L29</f>
        <v>0</v>
      </c>
      <c r="F20" s="337">
        <f>' 2023Budget'!M29</f>
        <v>0</v>
      </c>
      <c r="G20" s="337">
        <f>' 2023Budget'!N29</f>
        <v>0</v>
      </c>
      <c r="H20" s="337">
        <f>' 2023Budget'!O29</f>
        <v>0</v>
      </c>
      <c r="I20" s="337">
        <f>' 2023Budget'!P29</f>
        <v>0</v>
      </c>
      <c r="J20" s="337">
        <f>' 2023Budget'!Q29</f>
        <v>0</v>
      </c>
      <c r="K20" s="337">
        <f>' 2023Budget'!R29</f>
        <v>0</v>
      </c>
      <c r="L20" s="337">
        <f>' 2023Budget'!S29</f>
        <v>0</v>
      </c>
      <c r="M20" s="337">
        <f>' 2023Budget'!T29</f>
        <v>0</v>
      </c>
      <c r="N20" s="337">
        <f>' 2023Budget'!U29</f>
        <v>0</v>
      </c>
      <c r="O20" s="337">
        <f>' 2023Budget'!V29</f>
        <v>0</v>
      </c>
      <c r="P20" s="337">
        <f>' 2023Budget'!W29</f>
        <v>0</v>
      </c>
    </row>
    <row r="21" spans="1:16" x14ac:dyDescent="0.2">
      <c r="A21" s="333" t="str">
        <f>' 2023Budget'!C30</f>
        <v xml:space="preserve">  44200-00 - Working Capital Contribution, Owner</v>
      </c>
      <c r="D21" s="333" t="str">
        <f>' 2023Budget'!D30</f>
        <v>10</v>
      </c>
      <c r="E21" s="337">
        <f>' 2023Budget'!L30</f>
        <v>0</v>
      </c>
      <c r="F21" s="337">
        <f>' 2023Budget'!M30</f>
        <v>0</v>
      </c>
      <c r="G21" s="337">
        <f>' 2023Budget'!N30</f>
        <v>0</v>
      </c>
      <c r="H21" s="337">
        <f>' 2023Budget'!O30</f>
        <v>0</v>
      </c>
      <c r="I21" s="337">
        <f>' 2023Budget'!P30</f>
        <v>0</v>
      </c>
      <c r="J21" s="337">
        <f>' 2023Budget'!Q30</f>
        <v>0</v>
      </c>
      <c r="K21" s="337">
        <f>' 2023Budget'!R30</f>
        <v>0</v>
      </c>
      <c r="L21" s="337">
        <f>' 2023Budget'!S30</f>
        <v>0</v>
      </c>
      <c r="M21" s="337">
        <f>' 2023Budget'!T30</f>
        <v>0</v>
      </c>
      <c r="N21" s="337">
        <f>' 2023Budget'!U30</f>
        <v>0</v>
      </c>
      <c r="O21" s="337">
        <f>' 2023Budget'!V30</f>
        <v>0</v>
      </c>
      <c r="P21" s="337">
        <f>' 2023Budget'!W30</f>
        <v>0</v>
      </c>
    </row>
    <row r="22" spans="1:16" x14ac:dyDescent="0.2">
      <c r="A22" s="333" t="str">
        <f>' 2023Budget'!C33</f>
        <v xml:space="preserve">  47100-00 - Gutter Cleaning Fees</v>
      </c>
      <c r="D22" s="333" t="str">
        <f>' 2023Budget'!D33</f>
        <v>10</v>
      </c>
      <c r="E22" s="337">
        <f>' 2023Budget'!L33</f>
        <v>0</v>
      </c>
      <c r="F22" s="337">
        <f>' 2023Budget'!M33</f>
        <v>0</v>
      </c>
      <c r="G22" s="337">
        <f>' 2023Budget'!N33</f>
        <v>0</v>
      </c>
      <c r="H22" s="337">
        <f>' 2023Budget'!O33</f>
        <v>0</v>
      </c>
      <c r="I22" s="337">
        <f>' 2023Budget'!P33</f>
        <v>0</v>
      </c>
      <c r="J22" s="337">
        <f>' 2023Budget'!Q33</f>
        <v>0</v>
      </c>
      <c r="K22" s="337">
        <f>' 2023Budget'!R33</f>
        <v>0</v>
      </c>
      <c r="L22" s="337">
        <f>' 2023Budget'!S33</f>
        <v>0</v>
      </c>
      <c r="M22" s="337">
        <f>' 2023Budget'!T33</f>
        <v>0</v>
      </c>
      <c r="N22" s="337">
        <f>' 2023Budget'!U33</f>
        <v>0</v>
      </c>
      <c r="O22" s="337">
        <f>' 2023Budget'!V33</f>
        <v>0</v>
      </c>
      <c r="P22" s="337">
        <f>' 2023Budget'!W33</f>
        <v>0</v>
      </c>
    </row>
    <row r="23" spans="1:16" x14ac:dyDescent="0.2">
      <c r="A23" s="333" t="str">
        <f>' 2023Budget'!C34</f>
        <v xml:space="preserve">  47150-00 - Dryer Vent Cleaning</v>
      </c>
      <c r="D23" s="333" t="str">
        <f>' 2023Budget'!D34</f>
        <v>10</v>
      </c>
      <c r="E23" s="337">
        <f>' 2023Budget'!L34</f>
        <v>0</v>
      </c>
      <c r="F23" s="337">
        <f>' 2023Budget'!M34</f>
        <v>0</v>
      </c>
      <c r="G23" s="337">
        <f>' 2023Budget'!N34</f>
        <v>0</v>
      </c>
      <c r="H23" s="337">
        <f>' 2023Budget'!O34</f>
        <v>0</v>
      </c>
      <c r="I23" s="337">
        <f>' 2023Budget'!P34</f>
        <v>0</v>
      </c>
      <c r="J23" s="337">
        <f>' 2023Budget'!Q34</f>
        <v>0</v>
      </c>
      <c r="K23" s="337">
        <f>' 2023Budget'!R34</f>
        <v>0</v>
      </c>
      <c r="L23" s="337">
        <f>' 2023Budget'!S34</f>
        <v>0</v>
      </c>
      <c r="M23" s="337">
        <f>' 2023Budget'!T34</f>
        <v>0</v>
      </c>
      <c r="N23" s="337">
        <f>' 2023Budget'!U34</f>
        <v>0</v>
      </c>
      <c r="O23" s="337">
        <f>' 2023Budget'!V34</f>
        <v>0</v>
      </c>
      <c r="P23" s="337">
        <f>' 2023Budget'!W34</f>
        <v>0</v>
      </c>
    </row>
    <row r="24" spans="1:16" x14ac:dyDescent="0.2">
      <c r="A24" s="333" t="str">
        <f>' 2023Budget'!C35</f>
        <v xml:space="preserve">  47200-00 - Window Washing Fees</v>
      </c>
      <c r="D24" s="333" t="str">
        <f>' 2023Budget'!D35</f>
        <v>10</v>
      </c>
      <c r="E24" s="337">
        <f>' 2023Budget'!L35</f>
        <v>0</v>
      </c>
      <c r="F24" s="337">
        <f>' 2023Budget'!M35</f>
        <v>0</v>
      </c>
      <c r="G24" s="337">
        <f>' 2023Budget'!N35</f>
        <v>0</v>
      </c>
      <c r="H24" s="337">
        <f>' 2023Budget'!O35</f>
        <v>0</v>
      </c>
      <c r="I24" s="337">
        <f>' 2023Budget'!P35</f>
        <v>0</v>
      </c>
      <c r="J24" s="337">
        <f>' 2023Budget'!Q35</f>
        <v>0</v>
      </c>
      <c r="K24" s="337">
        <f>' 2023Budget'!R35</f>
        <v>0</v>
      </c>
      <c r="L24" s="337">
        <f>' 2023Budget'!S35</f>
        <v>0</v>
      </c>
      <c r="M24" s="337">
        <f>' 2023Budget'!T35</f>
        <v>0</v>
      </c>
      <c r="N24" s="337">
        <f>' 2023Budget'!U35</f>
        <v>0</v>
      </c>
      <c r="O24" s="337">
        <f>' 2023Budget'!V35</f>
        <v>0</v>
      </c>
      <c r="P24" s="337">
        <f>' 2023Budget'!W35</f>
        <v>0</v>
      </c>
    </row>
    <row r="25" spans="1:16" x14ac:dyDescent="0.2">
      <c r="A25" s="333" t="str">
        <f>' 2023Budget'!C36</f>
        <v xml:space="preserve">  47300-00 - Garbage Collecton Fees</v>
      </c>
      <c r="D25" s="333" t="str">
        <f>' 2023Budget'!D36</f>
        <v>10</v>
      </c>
      <c r="E25" s="337">
        <f>' 2023Budget'!L36</f>
        <v>0</v>
      </c>
      <c r="F25" s="337">
        <f>' 2023Budget'!M36</f>
        <v>0</v>
      </c>
      <c r="G25" s="337">
        <f>' 2023Budget'!N36</f>
        <v>0</v>
      </c>
      <c r="H25" s="337">
        <f>' 2023Budget'!O36</f>
        <v>0</v>
      </c>
      <c r="I25" s="337">
        <f>' 2023Budget'!P36</f>
        <v>0</v>
      </c>
      <c r="J25" s="337">
        <f>' 2023Budget'!Q36</f>
        <v>0</v>
      </c>
      <c r="K25" s="337">
        <f>' 2023Budget'!R36</f>
        <v>0</v>
      </c>
      <c r="L25" s="337">
        <f>' 2023Budget'!S36</f>
        <v>0</v>
      </c>
      <c r="M25" s="337">
        <f>' 2023Budget'!T36</f>
        <v>0</v>
      </c>
      <c r="N25" s="337">
        <f>' 2023Budget'!U36</f>
        <v>0</v>
      </c>
      <c r="O25" s="337">
        <f>' 2023Budget'!V36</f>
        <v>0</v>
      </c>
      <c r="P25" s="337">
        <f>' 2023Budget'!W36</f>
        <v>0</v>
      </c>
    </row>
    <row r="26" spans="1:16" x14ac:dyDescent="0.2">
      <c r="A26" s="333" t="str">
        <f>' 2023Budget'!C37</f>
        <v xml:space="preserve">  47400-00 - Natural Gas Charges</v>
      </c>
      <c r="D26" s="333" t="str">
        <f>' 2023Budget'!D37</f>
        <v>10</v>
      </c>
      <c r="E26" s="337">
        <f>' 2023Budget'!L37</f>
        <v>0</v>
      </c>
      <c r="F26" s="337">
        <f>' 2023Budget'!M37</f>
        <v>0</v>
      </c>
      <c r="G26" s="337">
        <f>' 2023Budget'!N37</f>
        <v>0</v>
      </c>
      <c r="H26" s="337">
        <f>' 2023Budget'!O37</f>
        <v>0</v>
      </c>
      <c r="I26" s="337">
        <f>' 2023Budget'!P37</f>
        <v>0</v>
      </c>
      <c r="J26" s="337">
        <f>' 2023Budget'!Q37</f>
        <v>0</v>
      </c>
      <c r="K26" s="337">
        <f>' 2023Budget'!R37</f>
        <v>0</v>
      </c>
      <c r="L26" s="337">
        <f>' 2023Budget'!S37</f>
        <v>0</v>
      </c>
      <c r="M26" s="337">
        <f>' 2023Budget'!T37</f>
        <v>0</v>
      </c>
      <c r="N26" s="337">
        <f>' 2023Budget'!U37</f>
        <v>0</v>
      </c>
      <c r="O26" s="337">
        <f>' 2023Budget'!V37</f>
        <v>0</v>
      </c>
      <c r="P26" s="337">
        <f>' 2023Budget'!W37</f>
        <v>0</v>
      </c>
    </row>
    <row r="27" spans="1:16" x14ac:dyDescent="0.2">
      <c r="A27" s="333" t="str">
        <f>' 2023Budget'!C38</f>
        <v xml:space="preserve">  47500-00 - Electric Charges</v>
      </c>
      <c r="D27" s="333" t="str">
        <f>' 2023Budget'!D38</f>
        <v>10</v>
      </c>
      <c r="E27" s="337">
        <f>' 2023Budget'!L38</f>
        <v>0</v>
      </c>
      <c r="F27" s="337">
        <f>' 2023Budget'!M38</f>
        <v>0</v>
      </c>
      <c r="G27" s="337">
        <f>' 2023Budget'!N38</f>
        <v>0</v>
      </c>
      <c r="H27" s="337">
        <f>' 2023Budget'!O38</f>
        <v>0</v>
      </c>
      <c r="I27" s="337">
        <f>' 2023Budget'!P38</f>
        <v>0</v>
      </c>
      <c r="J27" s="337">
        <f>' 2023Budget'!Q38</f>
        <v>0</v>
      </c>
      <c r="K27" s="337">
        <f>' 2023Budget'!R38</f>
        <v>0</v>
      </c>
      <c r="L27" s="337">
        <f>' 2023Budget'!S38</f>
        <v>0</v>
      </c>
      <c r="M27" s="337">
        <f>' 2023Budget'!T38</f>
        <v>0</v>
      </c>
      <c r="N27" s="337">
        <f>' 2023Budget'!U38</f>
        <v>0</v>
      </c>
      <c r="O27" s="337">
        <f>' 2023Budget'!V38</f>
        <v>0</v>
      </c>
      <c r="P27" s="337">
        <f>' 2023Budget'!W38</f>
        <v>0</v>
      </c>
    </row>
    <row r="28" spans="1:16" x14ac:dyDescent="0.2">
      <c r="A28" s="333" t="str">
        <f>' 2023Budget'!C39</f>
        <v xml:space="preserve">  47600-00 - Water Charges</v>
      </c>
      <c r="D28" s="333" t="str">
        <f>' 2023Budget'!D39</f>
        <v>10</v>
      </c>
      <c r="E28" s="337">
        <f>' 2023Budget'!L39</f>
        <v>0</v>
      </c>
      <c r="F28" s="337">
        <f>' 2023Budget'!M39</f>
        <v>0</v>
      </c>
      <c r="G28" s="337">
        <f>' 2023Budget'!N39</f>
        <v>0</v>
      </c>
      <c r="H28" s="337">
        <f>' 2023Budget'!O39</f>
        <v>0</v>
      </c>
      <c r="I28" s="337">
        <f>' 2023Budget'!P39</f>
        <v>0</v>
      </c>
      <c r="J28" s="337">
        <f>' 2023Budget'!Q39</f>
        <v>0</v>
      </c>
      <c r="K28" s="337">
        <f>' 2023Budget'!R39</f>
        <v>0</v>
      </c>
      <c r="L28" s="337">
        <f>' 2023Budget'!S39</f>
        <v>0</v>
      </c>
      <c r="M28" s="337">
        <f>' 2023Budget'!T39</f>
        <v>0</v>
      </c>
      <c r="N28" s="337">
        <f>' 2023Budget'!U39</f>
        <v>0</v>
      </c>
      <c r="O28" s="337">
        <f>' 2023Budget'!V39</f>
        <v>0</v>
      </c>
      <c r="P28" s="337">
        <f>' 2023Budget'!W39</f>
        <v>0</v>
      </c>
    </row>
    <row r="29" spans="1:16" x14ac:dyDescent="0.2">
      <c r="A29" s="333" t="str">
        <f>' 2023Budget'!C40</f>
        <v xml:space="preserve">  47700-00 - Sewer Charges</v>
      </c>
      <c r="D29" s="333" t="str">
        <f>' 2023Budget'!D40</f>
        <v>10</v>
      </c>
      <c r="E29" s="337">
        <f>' 2023Budget'!L40</f>
        <v>0</v>
      </c>
      <c r="F29" s="337">
        <f>' 2023Budget'!M40</f>
        <v>0</v>
      </c>
      <c r="G29" s="337">
        <f>' 2023Budget'!N40</f>
        <v>0</v>
      </c>
      <c r="H29" s="337">
        <f>' 2023Budget'!O40</f>
        <v>0</v>
      </c>
      <c r="I29" s="337">
        <f>' 2023Budget'!P40</f>
        <v>0</v>
      </c>
      <c r="J29" s="337">
        <f>' 2023Budget'!Q40</f>
        <v>0</v>
      </c>
      <c r="K29" s="337">
        <f>' 2023Budget'!R40</f>
        <v>0</v>
      </c>
      <c r="L29" s="337">
        <f>' 2023Budget'!S40</f>
        <v>0</v>
      </c>
      <c r="M29" s="337">
        <f>' 2023Budget'!T40</f>
        <v>0</v>
      </c>
      <c r="N29" s="337">
        <f>' 2023Budget'!U40</f>
        <v>0</v>
      </c>
      <c r="O29" s="337">
        <f>' 2023Budget'!V40</f>
        <v>0</v>
      </c>
      <c r="P29" s="337">
        <f>' 2023Budget'!W40</f>
        <v>0</v>
      </c>
    </row>
    <row r="30" spans="1:16" x14ac:dyDescent="0.2">
      <c r="A30" s="333" t="str">
        <f>' 2023Budget'!C41</f>
        <v xml:space="preserve">  47800-00 - Chimney Inspection &amp; Cleaning</v>
      </c>
      <c r="D30" s="333" t="str">
        <f>' 2023Budget'!D41</f>
        <v>10</v>
      </c>
      <c r="E30" s="337">
        <f>' 2023Budget'!L41</f>
        <v>0</v>
      </c>
      <c r="F30" s="337">
        <f>' 2023Budget'!M41</f>
        <v>0</v>
      </c>
      <c r="G30" s="337">
        <f>' 2023Budget'!N41</f>
        <v>0</v>
      </c>
      <c r="H30" s="337">
        <f>' 2023Budget'!O41</f>
        <v>0</v>
      </c>
      <c r="I30" s="337">
        <f>' 2023Budget'!P41</f>
        <v>0</v>
      </c>
      <c r="J30" s="337">
        <f>' 2023Budget'!Q41</f>
        <v>0</v>
      </c>
      <c r="K30" s="337">
        <f>' 2023Budget'!R41</f>
        <v>0</v>
      </c>
      <c r="L30" s="337">
        <f>' 2023Budget'!S41</f>
        <v>0</v>
      </c>
      <c r="M30" s="337">
        <f>' 2023Budget'!T41</f>
        <v>0</v>
      </c>
      <c r="N30" s="337">
        <f>' 2023Budget'!U41</f>
        <v>0</v>
      </c>
      <c r="O30" s="337">
        <f>' 2023Budget'!V41</f>
        <v>0</v>
      </c>
      <c r="P30" s="337">
        <f>' 2023Budget'!W41</f>
        <v>0</v>
      </c>
    </row>
    <row r="31" spans="1:16" x14ac:dyDescent="0.2">
      <c r="A31" s="333" t="str">
        <f>' 2023Budget'!C42</f>
        <v xml:space="preserve">  47900-00 - Laundry Income</v>
      </c>
      <c r="D31" s="333" t="str">
        <f>' 2023Budget'!D42</f>
        <v>10</v>
      </c>
      <c r="E31" s="337">
        <f>' 2023Budget'!L42</f>
        <v>0</v>
      </c>
      <c r="F31" s="337">
        <f>' 2023Budget'!M42</f>
        <v>0</v>
      </c>
      <c r="G31" s="337">
        <f>' 2023Budget'!N42</f>
        <v>0</v>
      </c>
      <c r="H31" s="337">
        <f>' 2023Budget'!O42</f>
        <v>0</v>
      </c>
      <c r="I31" s="337">
        <f>' 2023Budget'!P42</f>
        <v>0</v>
      </c>
      <c r="J31" s="337">
        <f>' 2023Budget'!Q42</f>
        <v>0</v>
      </c>
      <c r="K31" s="337">
        <f>' 2023Budget'!R42</f>
        <v>0</v>
      </c>
      <c r="L31" s="337">
        <f>' 2023Budget'!S42</f>
        <v>0</v>
      </c>
      <c r="M31" s="337">
        <f>' 2023Budget'!T42</f>
        <v>0</v>
      </c>
      <c r="N31" s="337">
        <f>' 2023Budget'!U42</f>
        <v>0</v>
      </c>
      <c r="O31" s="337">
        <f>' 2023Budget'!V42</f>
        <v>0</v>
      </c>
      <c r="P31" s="337">
        <f>' 2023Budget'!W42</f>
        <v>0</v>
      </c>
    </row>
    <row r="32" spans="1:16" x14ac:dyDescent="0.2">
      <c r="A32" s="333" t="str">
        <f>' 2023Budget'!C45</f>
        <v xml:space="preserve">  48100-00 - Interest Earned - OP</v>
      </c>
      <c r="D32" s="333" t="str">
        <f>' 2023Budget'!D45</f>
        <v>10</v>
      </c>
      <c r="E32" s="337">
        <f>' 2023Budget'!L45</f>
        <v>0</v>
      </c>
      <c r="F32" s="337">
        <f>' 2023Budget'!M45</f>
        <v>0</v>
      </c>
      <c r="G32" s="337">
        <f>' 2023Budget'!N45</f>
        <v>0</v>
      </c>
      <c r="H32" s="337">
        <f>' 2023Budget'!O45</f>
        <v>0</v>
      </c>
      <c r="I32" s="337">
        <f>' 2023Budget'!P45</f>
        <v>0</v>
      </c>
      <c r="J32" s="337">
        <f>' 2023Budget'!Q45</f>
        <v>0</v>
      </c>
      <c r="K32" s="337">
        <f>' 2023Budget'!R45</f>
        <v>0</v>
      </c>
      <c r="L32" s="337">
        <f>' 2023Budget'!S45</f>
        <v>0</v>
      </c>
      <c r="M32" s="337">
        <f>' 2023Budget'!T45</f>
        <v>0</v>
      </c>
      <c r="N32" s="337">
        <f>' 2023Budget'!U45</f>
        <v>0</v>
      </c>
      <c r="O32" s="337">
        <f>' 2023Budget'!V45</f>
        <v>0</v>
      </c>
      <c r="P32" s="337">
        <f>' 2023Budget'!W45</f>
        <v>0</v>
      </c>
    </row>
    <row r="33" spans="1:16" x14ac:dyDescent="0.2">
      <c r="A33" s="333" t="str">
        <f>' 2023Budget'!C46</f>
        <v xml:space="preserve">  48250-00 - Other Income, Litigation settlement</v>
      </c>
      <c r="D33" s="333" t="str">
        <f>' 2023Budget'!D46</f>
        <v>10</v>
      </c>
      <c r="E33" s="337">
        <f>' 2023Budget'!L46</f>
        <v>0</v>
      </c>
      <c r="F33" s="337">
        <f>' 2023Budget'!M46</f>
        <v>0</v>
      </c>
      <c r="G33" s="337">
        <f>' 2023Budget'!N46</f>
        <v>0</v>
      </c>
      <c r="H33" s="337">
        <f>' 2023Budget'!O46</f>
        <v>0</v>
      </c>
      <c r="I33" s="337">
        <f>' 2023Budget'!P46</f>
        <v>0</v>
      </c>
      <c r="J33" s="337">
        <f>' 2023Budget'!Q46</f>
        <v>0</v>
      </c>
      <c r="K33" s="337">
        <f>' 2023Budget'!R46</f>
        <v>0</v>
      </c>
      <c r="L33" s="337">
        <f>' 2023Budget'!S46</f>
        <v>0</v>
      </c>
      <c r="M33" s="337">
        <f>' 2023Budget'!T46</f>
        <v>0</v>
      </c>
      <c r="N33" s="337">
        <f>' 2023Budget'!U46</f>
        <v>0</v>
      </c>
      <c r="O33" s="337">
        <f>' 2023Budget'!V46</f>
        <v>0</v>
      </c>
      <c r="P33" s="337">
        <f>' 2023Budget'!W46</f>
        <v>0</v>
      </c>
    </row>
    <row r="34" spans="1:16" x14ac:dyDescent="0.2">
      <c r="A34" s="333" t="str">
        <f>' 2023Budget'!C47</f>
        <v xml:space="preserve">  48300-00 - Vending Fees</v>
      </c>
      <c r="D34" s="333" t="str">
        <f>' 2023Budget'!D47</f>
        <v>10</v>
      </c>
      <c r="E34" s="337">
        <f>' 2023Budget'!L47</f>
        <v>0</v>
      </c>
      <c r="F34" s="337">
        <f>' 2023Budget'!M47</f>
        <v>0</v>
      </c>
      <c r="G34" s="337">
        <f>' 2023Budget'!N47</f>
        <v>0</v>
      </c>
      <c r="H34" s="337">
        <f>' 2023Budget'!O47</f>
        <v>0</v>
      </c>
      <c r="I34" s="337">
        <f>' 2023Budget'!P47</f>
        <v>0</v>
      </c>
      <c r="J34" s="337">
        <f>' 2023Budget'!Q47</f>
        <v>0</v>
      </c>
      <c r="K34" s="337">
        <f>' 2023Budget'!R47</f>
        <v>0</v>
      </c>
      <c r="L34" s="337">
        <f>' 2023Budget'!S47</f>
        <v>0</v>
      </c>
      <c r="M34" s="337">
        <f>' 2023Budget'!T47</f>
        <v>0</v>
      </c>
      <c r="N34" s="337">
        <f>' 2023Budget'!U47</f>
        <v>0</v>
      </c>
      <c r="O34" s="337">
        <f>' 2023Budget'!V47</f>
        <v>0</v>
      </c>
      <c r="P34" s="337">
        <f>' 2023Budget'!W47</f>
        <v>0</v>
      </c>
    </row>
    <row r="35" spans="1:16" x14ac:dyDescent="0.2">
      <c r="A35" s="333" t="str">
        <f>' 2023Budget'!C48</f>
        <v xml:space="preserve">  48350-00 - Rental Income</v>
      </c>
      <c r="D35" s="333" t="str">
        <f>' 2023Budget'!D48</f>
        <v>10</v>
      </c>
      <c r="E35" s="337">
        <f>' 2023Budget'!L48</f>
        <v>0</v>
      </c>
      <c r="F35" s="337">
        <f>' 2023Budget'!M48</f>
        <v>0</v>
      </c>
      <c r="G35" s="337">
        <f>' 2023Budget'!N48</f>
        <v>0</v>
      </c>
      <c r="H35" s="337">
        <f>' 2023Budget'!O48</f>
        <v>0</v>
      </c>
      <c r="I35" s="337">
        <f>' 2023Budget'!P48</f>
        <v>0</v>
      </c>
      <c r="J35" s="337">
        <f>' 2023Budget'!Q48</f>
        <v>0</v>
      </c>
      <c r="K35" s="337">
        <f>' 2023Budget'!R48</f>
        <v>0</v>
      </c>
      <c r="L35" s="337">
        <f>' 2023Budget'!S48</f>
        <v>0</v>
      </c>
      <c r="M35" s="337">
        <f>' 2023Budget'!T48</f>
        <v>0</v>
      </c>
      <c r="N35" s="337">
        <f>' 2023Budget'!U48</f>
        <v>0</v>
      </c>
      <c r="O35" s="337">
        <f>' 2023Budget'!V48</f>
        <v>0</v>
      </c>
      <c r="P35" s="337">
        <f>' 2023Budget'!W48</f>
        <v>0</v>
      </c>
    </row>
    <row r="36" spans="1:16" x14ac:dyDescent="0.2">
      <c r="A36" s="333" t="str">
        <f>' 2023Budget'!C49</f>
        <v xml:space="preserve">  48400-00 - Other Income</v>
      </c>
      <c r="D36" s="333" t="str">
        <f>' 2023Budget'!D49</f>
        <v>10</v>
      </c>
      <c r="E36" s="337">
        <f>' 2023Budget'!L49</f>
        <v>0</v>
      </c>
      <c r="F36" s="337">
        <f>' 2023Budget'!M49</f>
        <v>0</v>
      </c>
      <c r="G36" s="337">
        <f>' 2023Budget'!N49</f>
        <v>0</v>
      </c>
      <c r="H36" s="337">
        <f>' 2023Budget'!O49</f>
        <v>0</v>
      </c>
      <c r="I36" s="337">
        <f>' 2023Budget'!P49</f>
        <v>0</v>
      </c>
      <c r="J36" s="337">
        <f>' 2023Budget'!Q49</f>
        <v>0</v>
      </c>
      <c r="K36" s="337">
        <f>' 2023Budget'!R49</f>
        <v>0</v>
      </c>
      <c r="L36" s="337">
        <f>' 2023Budget'!S49</f>
        <v>0</v>
      </c>
      <c r="M36" s="337">
        <f>' 2023Budget'!T49</f>
        <v>0</v>
      </c>
      <c r="N36" s="337">
        <f>' 2023Budget'!U49</f>
        <v>0</v>
      </c>
      <c r="O36" s="337">
        <f>' 2023Budget'!V49</f>
        <v>0</v>
      </c>
      <c r="P36" s="337">
        <f>' 2023Budget'!W49</f>
        <v>0</v>
      </c>
    </row>
    <row r="37" spans="1:16" x14ac:dyDescent="0.2">
      <c r="A37" s="333" t="str">
        <f>' 2023Budget'!C50</f>
        <v xml:space="preserve">  48990-00 - Surplus/Deficit from Prior Year</v>
      </c>
      <c r="D37" s="333" t="str">
        <f>' 2023Budget'!D50</f>
        <v>10</v>
      </c>
      <c r="E37" s="337">
        <f>' 2023Budget'!L50</f>
        <v>0</v>
      </c>
      <c r="F37" s="337">
        <f>' 2023Budget'!M50</f>
        <v>0</v>
      </c>
      <c r="G37" s="337">
        <f>' 2023Budget'!N50</f>
        <v>0</v>
      </c>
      <c r="H37" s="337">
        <f>' 2023Budget'!O50</f>
        <v>0</v>
      </c>
      <c r="I37" s="337">
        <f>' 2023Budget'!P50</f>
        <v>0</v>
      </c>
      <c r="J37" s="337">
        <f>' 2023Budget'!Q50</f>
        <v>0</v>
      </c>
      <c r="K37" s="337">
        <f>' 2023Budget'!R50</f>
        <v>0</v>
      </c>
      <c r="L37" s="337">
        <f>' 2023Budget'!S50</f>
        <v>0</v>
      </c>
      <c r="M37" s="337">
        <f>' 2023Budget'!T50</f>
        <v>0</v>
      </c>
      <c r="N37" s="337">
        <f>' 2023Budget'!U50</f>
        <v>0</v>
      </c>
      <c r="O37" s="337">
        <f>' 2023Budget'!V50</f>
        <v>0</v>
      </c>
      <c r="P37" s="337">
        <f>' 2023Budget'!W50</f>
        <v>0</v>
      </c>
    </row>
    <row r="38" spans="1:16" x14ac:dyDescent="0.2">
      <c r="A38" s="333" t="str">
        <f>' 2023Budget'!C53</f>
        <v xml:space="preserve">  49000-00 - Transfers Between Funds - OP</v>
      </c>
      <c r="D38" s="333" t="str">
        <f>' 2023Budget'!D53</f>
        <v>10</v>
      </c>
      <c r="E38" s="337">
        <f>' 2023Budget'!L53</f>
        <v>0</v>
      </c>
      <c r="F38" s="337">
        <f>' 2023Budget'!M53</f>
        <v>0</v>
      </c>
      <c r="G38" s="337">
        <f>' 2023Budget'!N53</f>
        <v>0</v>
      </c>
      <c r="H38" s="337">
        <f>' 2023Budget'!O53</f>
        <v>0</v>
      </c>
      <c r="I38" s="337">
        <f>' 2023Budget'!P53</f>
        <v>0</v>
      </c>
      <c r="J38" s="337">
        <f>' 2023Budget'!Q53</f>
        <v>0</v>
      </c>
      <c r="K38" s="337">
        <f>' 2023Budget'!R53</f>
        <v>0</v>
      </c>
      <c r="L38" s="337">
        <f>' 2023Budget'!S53</f>
        <v>0</v>
      </c>
      <c r="M38" s="337">
        <f>' 2023Budget'!T53</f>
        <v>0</v>
      </c>
      <c r="N38" s="337">
        <f>' 2023Budget'!U53</f>
        <v>0</v>
      </c>
      <c r="O38" s="337">
        <f>' 2023Budget'!V53</f>
        <v>0</v>
      </c>
      <c r="P38" s="337">
        <f>' 2023Budget'!W53</f>
        <v>0</v>
      </c>
    </row>
    <row r="39" spans="1:16" x14ac:dyDescent="0.2">
      <c r="A39" s="333" t="str">
        <f>' 2023Budget'!C59</f>
        <v xml:space="preserve">  50250-00 - Bank Charges</v>
      </c>
      <c r="D39" s="333" t="str">
        <f>' 2023Budget'!D59</f>
        <v>10</v>
      </c>
      <c r="E39" s="337">
        <f>' 2023Budget'!L59</f>
        <v>18.75</v>
      </c>
      <c r="F39" s="337">
        <f>' 2023Budget'!M59</f>
        <v>18.75</v>
      </c>
      <c r="G39" s="337">
        <f>' 2023Budget'!N59</f>
        <v>18.75</v>
      </c>
      <c r="H39" s="337">
        <f>' 2023Budget'!O59</f>
        <v>18.75</v>
      </c>
      <c r="I39" s="337">
        <f>' 2023Budget'!P59</f>
        <v>18.75</v>
      </c>
      <c r="J39" s="337">
        <f>' 2023Budget'!Q59</f>
        <v>18.75</v>
      </c>
      <c r="K39" s="337">
        <f>' 2023Budget'!R59</f>
        <v>18.75</v>
      </c>
      <c r="L39" s="337">
        <f>' 2023Budget'!S59</f>
        <v>18.75</v>
      </c>
      <c r="M39" s="337">
        <f>' 2023Budget'!T59</f>
        <v>18.75</v>
      </c>
      <c r="N39" s="337">
        <f>' 2023Budget'!U59</f>
        <v>18.75</v>
      </c>
      <c r="O39" s="337">
        <f>' 2023Budget'!V59</f>
        <v>18.75</v>
      </c>
      <c r="P39" s="337">
        <f>' 2023Budget'!W59</f>
        <v>18.75</v>
      </c>
    </row>
    <row r="40" spans="1:16" x14ac:dyDescent="0.2">
      <c r="A40" s="333" t="str">
        <f>' 2023Budget'!C60</f>
        <v xml:space="preserve">  50300-00 - Postage</v>
      </c>
      <c r="D40" s="333" t="str">
        <f>' 2023Budget'!D60</f>
        <v>10</v>
      </c>
      <c r="E40" s="337">
        <f>' 2023Budget'!L60</f>
        <v>2.0833333333333335</v>
      </c>
      <c r="F40" s="337">
        <f>' 2023Budget'!M60</f>
        <v>2.0833333333333335</v>
      </c>
      <c r="G40" s="337">
        <f>' 2023Budget'!N60</f>
        <v>2.0833333333333335</v>
      </c>
      <c r="H40" s="337">
        <f>' 2023Budget'!O60</f>
        <v>2.0833333333333335</v>
      </c>
      <c r="I40" s="337">
        <f>' 2023Budget'!P60</f>
        <v>2.0833333333333335</v>
      </c>
      <c r="J40" s="337">
        <f>' 2023Budget'!Q60</f>
        <v>2.0833333333333335</v>
      </c>
      <c r="K40" s="337">
        <f>' 2023Budget'!R60</f>
        <v>2.0833333333333335</v>
      </c>
      <c r="L40" s="337">
        <f>' 2023Budget'!S60</f>
        <v>2.0833333333333335</v>
      </c>
      <c r="M40" s="337">
        <f>' 2023Budget'!T60</f>
        <v>2.0833333333333335</v>
      </c>
      <c r="N40" s="337">
        <f>' 2023Budget'!U60</f>
        <v>2.0833333333333335</v>
      </c>
      <c r="O40" s="337">
        <f>' 2023Budget'!V60</f>
        <v>2.0833333333333335</v>
      </c>
      <c r="P40" s="337">
        <f>' 2023Budget'!W60</f>
        <v>2.0833333333333335</v>
      </c>
    </row>
    <row r="41" spans="1:16" x14ac:dyDescent="0.2">
      <c r="A41" s="333" t="str">
        <f>' 2023Budget'!C61</f>
        <v xml:space="preserve">  50350-00 - Printing &amp; Reproduction</v>
      </c>
      <c r="D41" s="333" t="str">
        <f>' 2023Budget'!D61</f>
        <v>10</v>
      </c>
      <c r="E41" s="337">
        <f>' 2023Budget'!L61</f>
        <v>0</v>
      </c>
      <c r="F41" s="337">
        <f>' 2023Budget'!M61</f>
        <v>0</v>
      </c>
      <c r="G41" s="337">
        <f>' 2023Budget'!N61</f>
        <v>0</v>
      </c>
      <c r="H41" s="337">
        <f>' 2023Budget'!O61</f>
        <v>0</v>
      </c>
      <c r="I41" s="337">
        <f>' 2023Budget'!P61</f>
        <v>0</v>
      </c>
      <c r="J41" s="337">
        <f>' 2023Budget'!Q61</f>
        <v>0</v>
      </c>
      <c r="K41" s="337">
        <f>' 2023Budget'!R61</f>
        <v>0</v>
      </c>
      <c r="L41" s="337">
        <f>' 2023Budget'!S61</f>
        <v>0</v>
      </c>
      <c r="M41" s="337">
        <f>' 2023Budget'!T61</f>
        <v>0</v>
      </c>
      <c r="N41" s="337">
        <f>' 2023Budget'!U61</f>
        <v>0</v>
      </c>
      <c r="O41" s="337">
        <f>' 2023Budget'!V61</f>
        <v>0</v>
      </c>
      <c r="P41" s="337">
        <f>' 2023Budget'!W61</f>
        <v>0</v>
      </c>
    </row>
    <row r="42" spans="1:16" x14ac:dyDescent="0.2">
      <c r="A42" s="333" t="str">
        <f>' 2023Budget'!C62</f>
        <v xml:space="preserve">  50400-00 - Office Supplies</v>
      </c>
      <c r="D42" s="333" t="str">
        <f>' 2023Budget'!D62</f>
        <v>10</v>
      </c>
      <c r="E42" s="337">
        <f>' 2023Budget'!L62</f>
        <v>25</v>
      </c>
      <c r="F42" s="337">
        <f>' 2023Budget'!M62</f>
        <v>25</v>
      </c>
      <c r="G42" s="337">
        <f>' 2023Budget'!N62</f>
        <v>25</v>
      </c>
      <c r="H42" s="337">
        <f>' 2023Budget'!O62</f>
        <v>25</v>
      </c>
      <c r="I42" s="337">
        <f>' 2023Budget'!P62</f>
        <v>25</v>
      </c>
      <c r="J42" s="337">
        <f>' 2023Budget'!Q62</f>
        <v>25</v>
      </c>
      <c r="K42" s="337">
        <f>' 2023Budget'!R62</f>
        <v>25</v>
      </c>
      <c r="L42" s="337">
        <f>' 2023Budget'!S62</f>
        <v>25</v>
      </c>
      <c r="M42" s="337">
        <f>' 2023Budget'!T62</f>
        <v>25</v>
      </c>
      <c r="N42" s="337">
        <f>' 2023Budget'!U62</f>
        <v>25</v>
      </c>
      <c r="O42" s="337">
        <f>' 2023Budget'!V62</f>
        <v>25</v>
      </c>
      <c r="P42" s="337">
        <f>' 2023Budget'!W62</f>
        <v>25</v>
      </c>
    </row>
    <row r="43" spans="1:16" x14ac:dyDescent="0.2">
      <c r="A43" s="333" t="str">
        <f>' 2023Budget'!C63</f>
        <v xml:space="preserve">  50450-00 - Storage</v>
      </c>
      <c r="D43" s="333" t="str">
        <f>' 2023Budget'!D63</f>
        <v>10</v>
      </c>
      <c r="E43" s="337">
        <f>' 2023Budget'!L63</f>
        <v>0</v>
      </c>
      <c r="F43" s="337">
        <f>' 2023Budget'!M63</f>
        <v>0</v>
      </c>
      <c r="G43" s="337">
        <f>' 2023Budget'!N63</f>
        <v>0</v>
      </c>
      <c r="H43" s="337">
        <f>' 2023Budget'!O63</f>
        <v>0</v>
      </c>
      <c r="I43" s="337">
        <f>' 2023Budget'!P63</f>
        <v>0</v>
      </c>
      <c r="J43" s="337">
        <f>' 2023Budget'!Q63</f>
        <v>0</v>
      </c>
      <c r="K43" s="337">
        <f>' 2023Budget'!R63</f>
        <v>0</v>
      </c>
      <c r="L43" s="337">
        <f>' 2023Budget'!S63</f>
        <v>0</v>
      </c>
      <c r="M43" s="337">
        <f>' 2023Budget'!T63</f>
        <v>0</v>
      </c>
      <c r="N43" s="337">
        <f>' 2023Budget'!U63</f>
        <v>0</v>
      </c>
      <c r="O43" s="337">
        <f>' 2023Budget'!V63</f>
        <v>0</v>
      </c>
      <c r="P43" s="337">
        <f>' 2023Budget'!W63</f>
        <v>0</v>
      </c>
    </row>
    <row r="44" spans="1:16" x14ac:dyDescent="0.2">
      <c r="A44" s="333" t="str">
        <f>' 2023Budget'!C64</f>
        <v xml:space="preserve">  50500-00 - Annual Meeting</v>
      </c>
      <c r="D44" s="333" t="str">
        <f>' 2023Budget'!D64</f>
        <v>10</v>
      </c>
      <c r="E44" s="337">
        <f>' 2023Budget'!L64</f>
        <v>0</v>
      </c>
      <c r="F44" s="337">
        <f>' 2023Budget'!M64</f>
        <v>0</v>
      </c>
      <c r="G44" s="337">
        <f>' 2023Budget'!N64</f>
        <v>0</v>
      </c>
      <c r="H44" s="337">
        <f>' 2023Budget'!O64</f>
        <v>0</v>
      </c>
      <c r="I44" s="337">
        <f>' 2023Budget'!P64</f>
        <v>0</v>
      </c>
      <c r="J44" s="337">
        <f>' 2023Budget'!Q64</f>
        <v>0</v>
      </c>
      <c r="K44" s="337">
        <f>' 2023Budget'!R64</f>
        <v>0</v>
      </c>
      <c r="L44" s="337">
        <f>' 2023Budget'!S64</f>
        <v>0</v>
      </c>
      <c r="M44" s="337">
        <f>' 2023Budget'!T64</f>
        <v>0</v>
      </c>
      <c r="N44" s="337">
        <f>' 2023Budget'!U64</f>
        <v>0</v>
      </c>
      <c r="O44" s="337">
        <f>' 2023Budget'!V64</f>
        <v>0</v>
      </c>
      <c r="P44" s="337">
        <f>' 2023Budget'!W64</f>
        <v>0</v>
      </c>
    </row>
    <row r="45" spans="1:16" x14ac:dyDescent="0.2">
      <c r="A45" s="333" t="str">
        <f>' 2023Budget'!C65</f>
        <v xml:space="preserve">  50550-00 - Corp Annual License</v>
      </c>
      <c r="D45" s="333" t="str">
        <f>' 2023Budget'!D65</f>
        <v>10</v>
      </c>
      <c r="E45" s="337">
        <f>' 2023Budget'!L65</f>
        <v>0</v>
      </c>
      <c r="F45" s="337">
        <f>' 2023Budget'!M65</f>
        <v>0</v>
      </c>
      <c r="G45" s="337">
        <f>' 2023Budget'!N65</f>
        <v>0</v>
      </c>
      <c r="H45" s="337">
        <f>' 2023Budget'!O65</f>
        <v>0</v>
      </c>
      <c r="I45" s="337">
        <f>' 2023Budget'!P65</f>
        <v>0</v>
      </c>
      <c r="J45" s="337">
        <f>' 2023Budget'!Q65</f>
        <v>0</v>
      </c>
      <c r="K45" s="337">
        <f>' 2023Budget'!R65</f>
        <v>22</v>
      </c>
      <c r="L45" s="337">
        <f>' 2023Budget'!S65</f>
        <v>0</v>
      </c>
      <c r="M45" s="337">
        <f>' 2023Budget'!T65</f>
        <v>0</v>
      </c>
      <c r="N45" s="337">
        <f>' 2023Budget'!U65</f>
        <v>0</v>
      </c>
      <c r="O45" s="337">
        <f>' 2023Budget'!V65</f>
        <v>0</v>
      </c>
      <c r="P45" s="337">
        <f>' 2023Budget'!W65</f>
        <v>0</v>
      </c>
    </row>
    <row r="46" spans="1:16" x14ac:dyDescent="0.2">
      <c r="A46" s="333" t="str">
        <f>' 2023Budget'!C66</f>
        <v xml:space="preserve">  50600-00 - Dues &amp; Subscriptions</v>
      </c>
      <c r="D46" s="333" t="str">
        <f>' 2023Budget'!D66</f>
        <v>10</v>
      </c>
      <c r="E46" s="337">
        <f>' 2023Budget'!L66</f>
        <v>0</v>
      </c>
      <c r="F46" s="337">
        <f>' 2023Budget'!M66</f>
        <v>0</v>
      </c>
      <c r="G46" s="337">
        <f>' 2023Budget'!N66</f>
        <v>0</v>
      </c>
      <c r="H46" s="337">
        <f>' 2023Budget'!O66</f>
        <v>0</v>
      </c>
      <c r="I46" s="337">
        <f>' 2023Budget'!P66</f>
        <v>0</v>
      </c>
      <c r="J46" s="337">
        <f>' 2023Budget'!Q66</f>
        <v>0</v>
      </c>
      <c r="K46" s="337">
        <f>' 2023Budget'!R66</f>
        <v>0</v>
      </c>
      <c r="L46" s="337">
        <f>' 2023Budget'!S66</f>
        <v>0</v>
      </c>
      <c r="M46" s="337">
        <f>' 2023Budget'!T66</f>
        <v>0</v>
      </c>
      <c r="N46" s="337">
        <f>' 2023Budget'!U66</f>
        <v>0</v>
      </c>
      <c r="O46" s="337">
        <f>' 2023Budget'!V66</f>
        <v>0</v>
      </c>
      <c r="P46" s="337">
        <f>' 2023Budget'!W66</f>
        <v>0</v>
      </c>
    </row>
    <row r="47" spans="1:16" x14ac:dyDescent="0.2">
      <c r="A47" s="333" t="str">
        <f>' 2023Budget'!C67</f>
        <v xml:space="preserve">  50660-00 - Internet Domain Hosting</v>
      </c>
      <c r="D47" s="333" t="str">
        <f>' 2023Budget'!D67</f>
        <v>10</v>
      </c>
      <c r="E47" s="337">
        <f>' 2023Budget'!L67</f>
        <v>0</v>
      </c>
      <c r="F47" s="337">
        <f>' 2023Budget'!M67</f>
        <v>0</v>
      </c>
      <c r="G47" s="337">
        <f>' 2023Budget'!N67</f>
        <v>0</v>
      </c>
      <c r="H47" s="337">
        <f>' 2023Budget'!O67</f>
        <v>0</v>
      </c>
      <c r="I47" s="337">
        <f>' 2023Budget'!P67</f>
        <v>0</v>
      </c>
      <c r="J47" s="337">
        <f>' 2023Budget'!Q67</f>
        <v>0</v>
      </c>
      <c r="K47" s="337">
        <f>' 2023Budget'!R67</f>
        <v>0</v>
      </c>
      <c r="L47" s="337">
        <f>' 2023Budget'!S67</f>
        <v>0</v>
      </c>
      <c r="M47" s="337">
        <f>' 2023Budget'!T67</f>
        <v>0</v>
      </c>
      <c r="N47" s="337">
        <f>' 2023Budget'!U67</f>
        <v>0</v>
      </c>
      <c r="O47" s="337">
        <f>' 2023Budget'!V67</f>
        <v>0</v>
      </c>
      <c r="P47" s="337">
        <f>' 2023Budget'!W67</f>
        <v>0</v>
      </c>
    </row>
    <row r="48" spans="1:16" x14ac:dyDescent="0.2">
      <c r="A48" s="333" t="str">
        <f>' 2023Budget'!C68</f>
        <v xml:space="preserve">  50700-00 - Web Site (Community)</v>
      </c>
      <c r="D48" s="333" t="str">
        <f>' 2023Budget'!D68</f>
        <v>10</v>
      </c>
      <c r="E48" s="337">
        <f>' 2023Budget'!L68</f>
        <v>0</v>
      </c>
      <c r="F48" s="337">
        <f>' 2023Budget'!M68</f>
        <v>0</v>
      </c>
      <c r="G48" s="337">
        <f>' 2023Budget'!N68</f>
        <v>0</v>
      </c>
      <c r="H48" s="337">
        <f>' 2023Budget'!O68</f>
        <v>0</v>
      </c>
      <c r="I48" s="337">
        <f>' 2023Budget'!P68</f>
        <v>0</v>
      </c>
      <c r="J48" s="337">
        <f>' 2023Budget'!Q68</f>
        <v>0</v>
      </c>
      <c r="K48" s="337">
        <f>' 2023Budget'!R68</f>
        <v>0</v>
      </c>
      <c r="L48" s="337">
        <f>' 2023Budget'!S68</f>
        <v>0</v>
      </c>
      <c r="M48" s="337">
        <f>' 2023Budget'!T68</f>
        <v>0</v>
      </c>
      <c r="N48" s="337">
        <f>' 2023Budget'!U68</f>
        <v>0</v>
      </c>
      <c r="O48" s="337">
        <f>' 2023Budget'!V68</f>
        <v>0</v>
      </c>
      <c r="P48" s="337">
        <f>' 2023Budget'!W68</f>
        <v>0</v>
      </c>
    </row>
    <row r="49" spans="1:16" x14ac:dyDescent="0.2">
      <c r="A49" s="333" t="str">
        <f>' 2023Budget'!C69</f>
        <v xml:space="preserve">  50750-00 - Social Activity &amp; Events</v>
      </c>
      <c r="D49" s="333" t="str">
        <f>' 2023Budget'!D69</f>
        <v>10</v>
      </c>
      <c r="E49" s="337">
        <f>' 2023Budget'!L69</f>
        <v>0</v>
      </c>
      <c r="F49" s="337">
        <f>' 2023Budget'!M69</f>
        <v>0</v>
      </c>
      <c r="G49" s="337">
        <f>' 2023Budget'!N69</f>
        <v>0</v>
      </c>
      <c r="H49" s="337">
        <f>' 2023Budget'!O69</f>
        <v>0</v>
      </c>
      <c r="I49" s="337">
        <f>' 2023Budget'!P69</f>
        <v>0</v>
      </c>
      <c r="J49" s="337">
        <f>' 2023Budget'!Q69</f>
        <v>0</v>
      </c>
      <c r="K49" s="337">
        <f>' 2023Budget'!R69</f>
        <v>0</v>
      </c>
      <c r="L49" s="337">
        <f>' 2023Budget'!S69</f>
        <v>0</v>
      </c>
      <c r="M49" s="337">
        <f>' 2023Budget'!T69</f>
        <v>0</v>
      </c>
      <c r="N49" s="337">
        <f>' 2023Budget'!U69</f>
        <v>0</v>
      </c>
      <c r="O49" s="337">
        <f>' 2023Budget'!V69</f>
        <v>0</v>
      </c>
      <c r="P49" s="337">
        <f>' 2023Budget'!W69</f>
        <v>0</v>
      </c>
    </row>
    <row r="50" spans="1:16" x14ac:dyDescent="0.2">
      <c r="A50" s="333" t="str">
        <f>' 2023Budget'!C70</f>
        <v xml:space="preserve">  50800-00 - Interest Payments</v>
      </c>
      <c r="D50" s="333" t="str">
        <f>' 2023Budget'!D70</f>
        <v>10</v>
      </c>
      <c r="E50" s="337">
        <f>' 2023Budget'!L70</f>
        <v>0</v>
      </c>
      <c r="F50" s="337">
        <f>' 2023Budget'!M70</f>
        <v>0</v>
      </c>
      <c r="G50" s="337">
        <f>' 2023Budget'!N70</f>
        <v>0</v>
      </c>
      <c r="H50" s="337">
        <f>' 2023Budget'!O70</f>
        <v>0</v>
      </c>
      <c r="I50" s="337">
        <f>' 2023Budget'!P70</f>
        <v>0</v>
      </c>
      <c r="J50" s="337">
        <f>' 2023Budget'!Q70</f>
        <v>0</v>
      </c>
      <c r="K50" s="337">
        <f>' 2023Budget'!R70</f>
        <v>0</v>
      </c>
      <c r="L50" s="337">
        <f>' 2023Budget'!S70</f>
        <v>0</v>
      </c>
      <c r="M50" s="337">
        <f>' 2023Budget'!T70</f>
        <v>0</v>
      </c>
      <c r="N50" s="337">
        <f>' 2023Budget'!U70</f>
        <v>0</v>
      </c>
      <c r="O50" s="337">
        <f>' 2023Budget'!V70</f>
        <v>0</v>
      </c>
      <c r="P50" s="337">
        <f>' 2023Budget'!W70</f>
        <v>0</v>
      </c>
    </row>
    <row r="51" spans="1:16" x14ac:dyDescent="0.2">
      <c r="A51" s="333" t="str">
        <f>' 2023Budget'!C71</f>
        <v xml:space="preserve">  50850-00 - Education, Board</v>
      </c>
      <c r="D51" s="333" t="str">
        <f>' 2023Budget'!D71</f>
        <v>10</v>
      </c>
      <c r="E51" s="337">
        <f>' 2023Budget'!L71</f>
        <v>0</v>
      </c>
      <c r="F51" s="337">
        <f>' 2023Budget'!M71</f>
        <v>0</v>
      </c>
      <c r="G51" s="337">
        <f>' 2023Budget'!N71</f>
        <v>0</v>
      </c>
      <c r="H51" s="337">
        <f>' 2023Budget'!O71</f>
        <v>0</v>
      </c>
      <c r="I51" s="337">
        <f>' 2023Budget'!P71</f>
        <v>0</v>
      </c>
      <c r="J51" s="337">
        <f>' 2023Budget'!Q71</f>
        <v>0</v>
      </c>
      <c r="K51" s="337">
        <f>' 2023Budget'!R71</f>
        <v>0</v>
      </c>
      <c r="L51" s="337">
        <f>' 2023Budget'!S71</f>
        <v>0</v>
      </c>
      <c r="M51" s="337">
        <f>' 2023Budget'!T71</f>
        <v>0</v>
      </c>
      <c r="N51" s="337">
        <f>' 2023Budget'!U71</f>
        <v>0</v>
      </c>
      <c r="O51" s="337">
        <f>' 2023Budget'!V71</f>
        <v>0</v>
      </c>
      <c r="P51" s="337">
        <f>' 2023Budget'!W71</f>
        <v>0</v>
      </c>
    </row>
    <row r="52" spans="1:16" x14ac:dyDescent="0.2">
      <c r="A52" s="333" t="str">
        <f>' 2023Budget'!C72</f>
        <v xml:space="preserve">  50900-00 - Education, Owner</v>
      </c>
      <c r="D52" s="333" t="str">
        <f>' 2023Budget'!D72</f>
        <v>10</v>
      </c>
      <c r="E52" s="337">
        <f>' 2023Budget'!L72</f>
        <v>0</v>
      </c>
      <c r="F52" s="337">
        <f>' 2023Budget'!M72</f>
        <v>0</v>
      </c>
      <c r="G52" s="337">
        <f>' 2023Budget'!N72</f>
        <v>0</v>
      </c>
      <c r="H52" s="337">
        <f>' 2023Budget'!O72</f>
        <v>0</v>
      </c>
      <c r="I52" s="337">
        <f>' 2023Budget'!P72</f>
        <v>0</v>
      </c>
      <c r="J52" s="337">
        <f>' 2023Budget'!Q72</f>
        <v>0</v>
      </c>
      <c r="K52" s="337">
        <f>' 2023Budget'!R72</f>
        <v>0</v>
      </c>
      <c r="L52" s="337">
        <f>' 2023Budget'!S72</f>
        <v>0</v>
      </c>
      <c r="M52" s="337">
        <f>' 2023Budget'!T72</f>
        <v>0</v>
      </c>
      <c r="N52" s="337">
        <f>' 2023Budget'!U72</f>
        <v>0</v>
      </c>
      <c r="O52" s="337">
        <f>' 2023Budget'!V72</f>
        <v>0</v>
      </c>
      <c r="P52" s="337">
        <f>' 2023Budget'!W72</f>
        <v>0</v>
      </c>
    </row>
    <row r="53" spans="1:16" x14ac:dyDescent="0.2">
      <c r="A53" s="333" t="str">
        <f>' 2023Budget'!C73</f>
        <v xml:space="preserve">  50920-00 - Charitable Donations</v>
      </c>
      <c r="D53" s="333" t="str">
        <f>' 2023Budget'!D73</f>
        <v>10</v>
      </c>
      <c r="E53" s="337">
        <f>' 2023Budget'!L73</f>
        <v>0</v>
      </c>
      <c r="F53" s="337">
        <f>' 2023Budget'!M73</f>
        <v>0</v>
      </c>
      <c r="G53" s="337">
        <f>' 2023Budget'!N73</f>
        <v>0</v>
      </c>
      <c r="H53" s="337">
        <f>' 2023Budget'!O73</f>
        <v>0</v>
      </c>
      <c r="I53" s="337">
        <f>' 2023Budget'!P73</f>
        <v>0</v>
      </c>
      <c r="J53" s="337">
        <f>' 2023Budget'!Q73</f>
        <v>0</v>
      </c>
      <c r="K53" s="337">
        <f>' 2023Budget'!R73</f>
        <v>0</v>
      </c>
      <c r="L53" s="337">
        <f>' 2023Budget'!S73</f>
        <v>0</v>
      </c>
      <c r="M53" s="337">
        <f>' 2023Budget'!T73</f>
        <v>0</v>
      </c>
      <c r="N53" s="337">
        <f>' 2023Budget'!U73</f>
        <v>0</v>
      </c>
      <c r="O53" s="337">
        <f>' 2023Budget'!V73</f>
        <v>0</v>
      </c>
      <c r="P53" s="337">
        <f>' 2023Budget'!W73</f>
        <v>0</v>
      </c>
    </row>
    <row r="54" spans="1:16" x14ac:dyDescent="0.2">
      <c r="A54" s="333" t="str">
        <f>' 2023Budget'!C74</f>
        <v xml:space="preserve">  50950-00 - Administrative, Other</v>
      </c>
      <c r="D54" s="333" t="str">
        <f>' 2023Budget'!D74</f>
        <v>10</v>
      </c>
      <c r="E54" s="337">
        <f>' 2023Budget'!L74</f>
        <v>425</v>
      </c>
      <c r="F54" s="337">
        <f>' 2023Budget'!M74</f>
        <v>425</v>
      </c>
      <c r="G54" s="337">
        <f>' 2023Budget'!N74</f>
        <v>425</v>
      </c>
      <c r="H54" s="337">
        <f>' 2023Budget'!O74</f>
        <v>425</v>
      </c>
      <c r="I54" s="337">
        <f>' 2023Budget'!P74</f>
        <v>425</v>
      </c>
      <c r="J54" s="337">
        <f>' 2023Budget'!Q74</f>
        <v>425</v>
      </c>
      <c r="K54" s="337">
        <f>' 2023Budget'!R74</f>
        <v>425</v>
      </c>
      <c r="L54" s="337">
        <f>' 2023Budget'!S74</f>
        <v>425</v>
      </c>
      <c r="M54" s="337">
        <f>' 2023Budget'!T74</f>
        <v>425</v>
      </c>
      <c r="N54" s="337">
        <f>' 2023Budget'!U74</f>
        <v>425</v>
      </c>
      <c r="O54" s="337">
        <f>' 2023Budget'!V74</f>
        <v>425</v>
      </c>
      <c r="P54" s="337">
        <f>' 2023Budget'!W74</f>
        <v>425</v>
      </c>
    </row>
    <row r="55" spans="1:16" x14ac:dyDescent="0.2">
      <c r="A55" s="333" t="str">
        <f>' 2023Budget'!C77</f>
        <v xml:space="preserve">  52000-00 - Community Management Fees</v>
      </c>
      <c r="D55" s="333" t="str">
        <f>' 2023Budget'!D77</f>
        <v>10</v>
      </c>
      <c r="E55" s="337">
        <f>' 2023Budget'!L77</f>
        <v>0</v>
      </c>
      <c r="F55" s="337">
        <f>' 2023Budget'!M77</f>
        <v>0</v>
      </c>
      <c r="G55" s="337">
        <f>' 2023Budget'!N77</f>
        <v>0</v>
      </c>
      <c r="H55" s="337">
        <f>' 2023Budget'!O77</f>
        <v>0</v>
      </c>
      <c r="I55" s="337">
        <f>' 2023Budget'!P77</f>
        <v>0</v>
      </c>
      <c r="J55" s="337">
        <f>' 2023Budget'!Q77</f>
        <v>0</v>
      </c>
      <c r="K55" s="337">
        <f>' 2023Budget'!R77</f>
        <v>0</v>
      </c>
      <c r="L55" s="337">
        <f>' 2023Budget'!S77</f>
        <v>0</v>
      </c>
      <c r="M55" s="337">
        <f>' 2023Budget'!T77</f>
        <v>0</v>
      </c>
      <c r="N55" s="337">
        <f>' 2023Budget'!U77</f>
        <v>0</v>
      </c>
      <c r="O55" s="337">
        <f>' 2023Budget'!V77</f>
        <v>0</v>
      </c>
      <c r="P55" s="337">
        <f>' 2023Budget'!W77</f>
        <v>0</v>
      </c>
    </row>
    <row r="56" spans="1:16" x14ac:dyDescent="0.2">
      <c r="A56" s="333" t="str">
        <f>' 2023Budget'!C78</f>
        <v xml:space="preserve">  52000-05 - Management - Base Fee</v>
      </c>
      <c r="D56" s="333" t="str">
        <f>' 2023Budget'!D78</f>
        <v>10</v>
      </c>
      <c r="E56" s="337">
        <f>' 2023Budget'!L78</f>
        <v>3990</v>
      </c>
      <c r="F56" s="337">
        <f>' 2023Budget'!M78</f>
        <v>3990</v>
      </c>
      <c r="G56" s="337">
        <f>' 2023Budget'!N78</f>
        <v>3990</v>
      </c>
      <c r="H56" s="337">
        <f>' 2023Budget'!O78</f>
        <v>3990</v>
      </c>
      <c r="I56" s="337">
        <f>' 2023Budget'!P78</f>
        <v>3990</v>
      </c>
      <c r="J56" s="337">
        <f>' 2023Budget'!Q78</f>
        <v>3990</v>
      </c>
      <c r="K56" s="337">
        <f>' 2023Budget'!R78</f>
        <v>3990</v>
      </c>
      <c r="L56" s="337">
        <f>' 2023Budget'!S78</f>
        <v>3990</v>
      </c>
      <c r="M56" s="337">
        <f>' 2023Budget'!T78</f>
        <v>3990</v>
      </c>
      <c r="N56" s="337">
        <f>' 2023Budget'!U78</f>
        <v>3990</v>
      </c>
      <c r="O56" s="337">
        <f>' 2023Budget'!V78</f>
        <v>3990</v>
      </c>
      <c r="P56" s="337">
        <f>' 2023Budget'!W78</f>
        <v>3990</v>
      </c>
    </row>
    <row r="57" spans="1:16" x14ac:dyDescent="0.2">
      <c r="A57" s="333" t="str">
        <f>' 2023Budget'!C79</f>
        <v xml:space="preserve">  52000-08 - Management Fees, Other</v>
      </c>
      <c r="D57" s="333" t="str">
        <f>' 2023Budget'!D79</f>
        <v>10</v>
      </c>
      <c r="E57" s="337">
        <f>' 2023Budget'!L79</f>
        <v>0</v>
      </c>
      <c r="F57" s="337">
        <f>' 2023Budget'!M79</f>
        <v>0</v>
      </c>
      <c r="G57" s="337">
        <f>' 2023Budget'!N79</f>
        <v>0</v>
      </c>
      <c r="H57" s="337">
        <f>' 2023Budget'!O79</f>
        <v>0</v>
      </c>
      <c r="I57" s="337">
        <f>' 2023Budget'!P79</f>
        <v>0</v>
      </c>
      <c r="J57" s="337">
        <f>' 2023Budget'!Q79</f>
        <v>0</v>
      </c>
      <c r="K57" s="337">
        <f>' 2023Budget'!R79</f>
        <v>0</v>
      </c>
      <c r="L57" s="337">
        <f>' 2023Budget'!S79</f>
        <v>0</v>
      </c>
      <c r="M57" s="337">
        <f>' 2023Budget'!T79</f>
        <v>0</v>
      </c>
      <c r="N57" s="337">
        <f>' 2023Budget'!U79</f>
        <v>0</v>
      </c>
      <c r="O57" s="337">
        <f>' 2023Budget'!V79</f>
        <v>0</v>
      </c>
      <c r="P57" s="337">
        <f>' 2023Budget'!W79</f>
        <v>0</v>
      </c>
    </row>
    <row r="58" spans="1:16" x14ac:dyDescent="0.2">
      <c r="A58" s="333" t="str">
        <f>' 2023Budget'!C80</f>
        <v xml:space="preserve">  52000-10 - Management - Administrative</v>
      </c>
      <c r="D58" s="333" t="str">
        <f>' 2023Budget'!D80</f>
        <v>10</v>
      </c>
      <c r="E58" s="337">
        <f>' 2023Budget'!L80</f>
        <v>29.166666666666668</v>
      </c>
      <c r="F58" s="337">
        <f>' 2023Budget'!M80</f>
        <v>29.166666666666668</v>
      </c>
      <c r="G58" s="337">
        <f>' 2023Budget'!N80</f>
        <v>29.166666666666668</v>
      </c>
      <c r="H58" s="337">
        <f>' 2023Budget'!O80</f>
        <v>29.166666666666668</v>
      </c>
      <c r="I58" s="337">
        <f>' 2023Budget'!P80</f>
        <v>29.166666666666668</v>
      </c>
      <c r="J58" s="337">
        <f>' 2023Budget'!Q80</f>
        <v>29.166666666666668</v>
      </c>
      <c r="K58" s="337">
        <f>' 2023Budget'!R80</f>
        <v>29.166666666666668</v>
      </c>
      <c r="L58" s="337">
        <f>' 2023Budget'!S80</f>
        <v>29.166666666666668</v>
      </c>
      <c r="M58" s="337">
        <f>' 2023Budget'!T80</f>
        <v>29.166666666666668</v>
      </c>
      <c r="N58" s="337">
        <f>' 2023Budget'!U80</f>
        <v>29.166666666666668</v>
      </c>
      <c r="O58" s="337">
        <f>' 2023Budget'!V80</f>
        <v>29.166666666666668</v>
      </c>
      <c r="P58" s="337">
        <f>' 2023Budget'!W80</f>
        <v>29.166666666666668</v>
      </c>
    </row>
    <row r="59" spans="1:16" x14ac:dyDescent="0.2">
      <c r="A59" s="333" t="str">
        <f>' 2023Budget'!C81</f>
        <v xml:space="preserve">  52000-15 - Management - Financial</v>
      </c>
      <c r="D59" s="333" t="str">
        <f>' 2023Budget'!D81</f>
        <v>10</v>
      </c>
      <c r="E59" s="337">
        <f>' 2023Budget'!L81</f>
        <v>80</v>
      </c>
      <c r="F59" s="337">
        <f>' 2023Budget'!M81</f>
        <v>80</v>
      </c>
      <c r="G59" s="337">
        <f>' 2023Budget'!N81</f>
        <v>80</v>
      </c>
      <c r="H59" s="337">
        <f>' 2023Budget'!O81</f>
        <v>80</v>
      </c>
      <c r="I59" s="337">
        <f>' 2023Budget'!P81</f>
        <v>80</v>
      </c>
      <c r="J59" s="337">
        <f>' 2023Budget'!Q81</f>
        <v>80</v>
      </c>
      <c r="K59" s="337">
        <f>' 2023Budget'!R81</f>
        <v>80</v>
      </c>
      <c r="L59" s="337">
        <f>' 2023Budget'!S81</f>
        <v>80</v>
      </c>
      <c r="M59" s="337">
        <f>' 2023Budget'!T81</f>
        <v>80</v>
      </c>
      <c r="N59" s="337">
        <f>' 2023Budget'!U81</f>
        <v>80</v>
      </c>
      <c r="O59" s="337">
        <f>' 2023Budget'!V81</f>
        <v>80</v>
      </c>
      <c r="P59" s="337">
        <f>' 2023Budget'!W81</f>
        <v>80</v>
      </c>
    </row>
    <row r="60" spans="1:16" x14ac:dyDescent="0.2">
      <c r="A60" s="333" t="str">
        <f>' 2023Budget'!C82</f>
        <v xml:space="preserve">  52000-20 - Management - Meetings</v>
      </c>
      <c r="D60" s="333" t="str">
        <f>' 2023Budget'!D82</f>
        <v>10</v>
      </c>
      <c r="E60" s="337">
        <f>' 2023Budget'!L82</f>
        <v>0</v>
      </c>
      <c r="F60" s="337">
        <f>' 2023Budget'!M82</f>
        <v>0</v>
      </c>
      <c r="G60" s="337">
        <f>' 2023Budget'!N82</f>
        <v>0</v>
      </c>
      <c r="H60" s="337">
        <f>' 2023Budget'!O82</f>
        <v>0</v>
      </c>
      <c r="I60" s="337">
        <f>' 2023Budget'!P82</f>
        <v>0</v>
      </c>
      <c r="J60" s="337">
        <f>' 2023Budget'!Q82</f>
        <v>0</v>
      </c>
      <c r="K60" s="337">
        <f>' 2023Budget'!R82</f>
        <v>0</v>
      </c>
      <c r="L60" s="337">
        <f>' 2023Budget'!S82</f>
        <v>0</v>
      </c>
      <c r="M60" s="337">
        <f>' 2023Budget'!T82</f>
        <v>0</v>
      </c>
      <c r="N60" s="337">
        <f>' 2023Budget'!U82</f>
        <v>0</v>
      </c>
      <c r="O60" s="337">
        <f>' 2023Budget'!V82</f>
        <v>0</v>
      </c>
      <c r="P60" s="337">
        <f>' 2023Budget'!W82</f>
        <v>0</v>
      </c>
    </row>
    <row r="61" spans="1:16" x14ac:dyDescent="0.2">
      <c r="A61" s="333" t="str">
        <f>' 2023Budget'!C83</f>
        <v xml:space="preserve">  52000-25 - Management - Compliance</v>
      </c>
      <c r="D61" s="333" t="str">
        <f>' 2023Budget'!D83</f>
        <v>10</v>
      </c>
      <c r="E61" s="337">
        <f>' 2023Budget'!L83</f>
        <v>0</v>
      </c>
      <c r="F61" s="337">
        <f>' 2023Budget'!M83</f>
        <v>0</v>
      </c>
      <c r="G61" s="337">
        <f>' 2023Budget'!N83</f>
        <v>0</v>
      </c>
      <c r="H61" s="337">
        <f>' 2023Budget'!O83</f>
        <v>0</v>
      </c>
      <c r="I61" s="337">
        <f>' 2023Budget'!P83</f>
        <v>0</v>
      </c>
      <c r="J61" s="337">
        <f>' 2023Budget'!Q83</f>
        <v>0</v>
      </c>
      <c r="K61" s="337">
        <f>' 2023Budget'!R83</f>
        <v>0</v>
      </c>
      <c r="L61" s="337">
        <f>' 2023Budget'!S83</f>
        <v>0</v>
      </c>
      <c r="M61" s="337">
        <f>' 2023Budget'!T83</f>
        <v>0</v>
      </c>
      <c r="N61" s="337">
        <f>' 2023Budget'!U83</f>
        <v>0</v>
      </c>
      <c r="O61" s="337">
        <f>' 2023Budget'!V83</f>
        <v>0</v>
      </c>
      <c r="P61" s="337">
        <f>' 2023Budget'!W83</f>
        <v>0</v>
      </c>
    </row>
    <row r="62" spans="1:16" x14ac:dyDescent="0.2">
      <c r="A62" s="333" t="str">
        <f>' 2023Budget'!C84</f>
        <v xml:space="preserve">  52000-30 - Management - Architectural</v>
      </c>
      <c r="D62" s="333" t="str">
        <f>' 2023Budget'!D84</f>
        <v>10</v>
      </c>
      <c r="E62" s="337">
        <f>' 2023Budget'!L84</f>
        <v>0</v>
      </c>
      <c r="F62" s="337">
        <f>' 2023Budget'!M84</f>
        <v>0</v>
      </c>
      <c r="G62" s="337">
        <f>' 2023Budget'!N84</f>
        <v>50</v>
      </c>
      <c r="H62" s="337">
        <f>' 2023Budget'!O84</f>
        <v>0</v>
      </c>
      <c r="I62" s="337">
        <f>' 2023Budget'!P84</f>
        <v>50</v>
      </c>
      <c r="J62" s="337">
        <f>' 2023Budget'!Q84</f>
        <v>0</v>
      </c>
      <c r="K62" s="337">
        <f>' 2023Budget'!R84</f>
        <v>50</v>
      </c>
      <c r="L62" s="337">
        <f>' 2023Budget'!S84</f>
        <v>0</v>
      </c>
      <c r="M62" s="337">
        <f>' 2023Budget'!T84</f>
        <v>50</v>
      </c>
      <c r="N62" s="337">
        <f>' 2023Budget'!U84</f>
        <v>0</v>
      </c>
      <c r="O62" s="337">
        <f>' 2023Budget'!V84</f>
        <v>50</v>
      </c>
      <c r="P62" s="337">
        <f>' 2023Budget'!W84</f>
        <v>0</v>
      </c>
    </row>
    <row r="63" spans="1:16" x14ac:dyDescent="0.2">
      <c r="A63" s="333" t="str">
        <f>' 2023Budget'!C85</f>
        <v xml:space="preserve">  52000-35 - Management - Maintenance</v>
      </c>
      <c r="D63" s="333" t="str">
        <f>' 2023Budget'!D85</f>
        <v>10</v>
      </c>
      <c r="E63" s="337">
        <f>' 2023Budget'!L85</f>
        <v>0</v>
      </c>
      <c r="F63" s="337">
        <f>' 2023Budget'!M85</f>
        <v>0</v>
      </c>
      <c r="G63" s="337">
        <f>' 2023Budget'!N85</f>
        <v>0</v>
      </c>
      <c r="H63" s="337">
        <f>' 2023Budget'!O85</f>
        <v>0</v>
      </c>
      <c r="I63" s="337">
        <f>' 2023Budget'!P85</f>
        <v>0</v>
      </c>
      <c r="J63" s="337">
        <f>' 2023Budget'!Q85</f>
        <v>0</v>
      </c>
      <c r="K63" s="337">
        <f>' 2023Budget'!R85</f>
        <v>0</v>
      </c>
      <c r="L63" s="337">
        <f>' 2023Budget'!S85</f>
        <v>0</v>
      </c>
      <c r="M63" s="337">
        <f>' 2023Budget'!T85</f>
        <v>0</v>
      </c>
      <c r="N63" s="337">
        <f>' 2023Budget'!U85</f>
        <v>0</v>
      </c>
      <c r="O63" s="337">
        <f>' 2023Budget'!V85</f>
        <v>0</v>
      </c>
      <c r="P63" s="337">
        <f>' 2023Budget'!W85</f>
        <v>0</v>
      </c>
    </row>
    <row r="64" spans="1:16" x14ac:dyDescent="0.2">
      <c r="A64" s="333" t="str">
        <f>' 2023Budget'!C86</f>
        <v xml:space="preserve">  52000-40 - Management - Insurance</v>
      </c>
      <c r="D64" s="333" t="str">
        <f>' 2023Budget'!D86</f>
        <v>10</v>
      </c>
      <c r="E64" s="337">
        <f>' 2023Budget'!L86</f>
        <v>0</v>
      </c>
      <c r="F64" s="337">
        <f>' 2023Budget'!M86</f>
        <v>0</v>
      </c>
      <c r="G64" s="337">
        <f>' 2023Budget'!N86</f>
        <v>0</v>
      </c>
      <c r="H64" s="337">
        <f>' 2023Budget'!O86</f>
        <v>0</v>
      </c>
      <c r="I64" s="337">
        <f>' 2023Budget'!P86</f>
        <v>0</v>
      </c>
      <c r="J64" s="337">
        <f>' 2023Budget'!Q86</f>
        <v>0</v>
      </c>
      <c r="K64" s="337">
        <f>' 2023Budget'!R86</f>
        <v>0</v>
      </c>
      <c r="L64" s="337">
        <f>' 2023Budget'!S86</f>
        <v>0</v>
      </c>
      <c r="M64" s="337">
        <f>' 2023Budget'!T86</f>
        <v>0</v>
      </c>
      <c r="N64" s="337">
        <f>' 2023Budget'!U86</f>
        <v>0</v>
      </c>
      <c r="O64" s="337">
        <f>' 2023Budget'!V86</f>
        <v>0</v>
      </c>
      <c r="P64" s="337">
        <f>' 2023Budget'!W86</f>
        <v>0</v>
      </c>
    </row>
    <row r="65" spans="1:16" x14ac:dyDescent="0.2">
      <c r="A65" s="333" t="str">
        <f>' 2023Budget'!C87</f>
        <v xml:space="preserve">  52000-45 - Management - Planning</v>
      </c>
      <c r="D65" s="333" t="str">
        <f>' 2023Budget'!D87</f>
        <v>10</v>
      </c>
      <c r="E65" s="337">
        <f>' 2023Budget'!L87</f>
        <v>0</v>
      </c>
      <c r="F65" s="337">
        <f>' 2023Budget'!M87</f>
        <v>0</v>
      </c>
      <c r="G65" s="337">
        <f>' 2023Budget'!N87</f>
        <v>0</v>
      </c>
      <c r="H65" s="337">
        <f>' 2023Budget'!O87</f>
        <v>0</v>
      </c>
      <c r="I65" s="337">
        <f>' 2023Budget'!P87</f>
        <v>0</v>
      </c>
      <c r="J65" s="337">
        <f>' 2023Budget'!Q87</f>
        <v>0</v>
      </c>
      <c r="K65" s="337">
        <f>' 2023Budget'!R87</f>
        <v>0</v>
      </c>
      <c r="L65" s="337">
        <f>' 2023Budget'!S87</f>
        <v>0</v>
      </c>
      <c r="M65" s="337">
        <f>' 2023Budget'!T87</f>
        <v>0</v>
      </c>
      <c r="N65" s="337">
        <f>' 2023Budget'!U87</f>
        <v>0</v>
      </c>
      <c r="O65" s="337">
        <f>' 2023Budget'!V87</f>
        <v>0</v>
      </c>
      <c r="P65" s="337">
        <f>' 2023Budget'!W87</f>
        <v>0</v>
      </c>
    </row>
    <row r="66" spans="1:16" x14ac:dyDescent="0.2">
      <c r="A66" s="333" t="str">
        <f>' 2023Budget'!C88</f>
        <v xml:space="preserve">  52000-90 - Management - Hourly</v>
      </c>
      <c r="D66" s="333" t="str">
        <f>' 2023Budget'!D88</f>
        <v>10</v>
      </c>
      <c r="E66" s="337">
        <f>' 2023Budget'!L88</f>
        <v>833.33333333333337</v>
      </c>
      <c r="F66" s="337">
        <f>' 2023Budget'!M88</f>
        <v>833.33333333333337</v>
      </c>
      <c r="G66" s="337">
        <f>' 2023Budget'!N88</f>
        <v>833.33333333333337</v>
      </c>
      <c r="H66" s="337">
        <f>' 2023Budget'!O88</f>
        <v>833.33333333333337</v>
      </c>
      <c r="I66" s="337">
        <f>' 2023Budget'!P88</f>
        <v>833.33333333333337</v>
      </c>
      <c r="J66" s="337">
        <f>' 2023Budget'!Q88</f>
        <v>833.33333333333337</v>
      </c>
      <c r="K66" s="337">
        <f>' 2023Budget'!R88</f>
        <v>833.33333333333337</v>
      </c>
      <c r="L66" s="337">
        <f>' 2023Budget'!S88</f>
        <v>833.33333333333337</v>
      </c>
      <c r="M66" s="337">
        <f>' 2023Budget'!T88</f>
        <v>833.33333333333337</v>
      </c>
      <c r="N66" s="337">
        <f>' 2023Budget'!U88</f>
        <v>833.33333333333337</v>
      </c>
      <c r="O66" s="337">
        <f>' 2023Budget'!V88</f>
        <v>833.33333333333337</v>
      </c>
      <c r="P66" s="337">
        <f>' 2023Budget'!W88</f>
        <v>833.33333333333337</v>
      </c>
    </row>
    <row r="67" spans="1:16" x14ac:dyDescent="0.2">
      <c r="A67" s="333" t="str">
        <f>' 2023Budget'!C89</f>
        <v xml:space="preserve">  52000-99 - Management Fees, Contra</v>
      </c>
      <c r="D67" s="333" t="str">
        <f>' 2023Budget'!D89</f>
        <v>10</v>
      </c>
      <c r="E67" s="337">
        <f>' 2023Budget'!L89</f>
        <v>0</v>
      </c>
      <c r="F67" s="337">
        <f>' 2023Budget'!M89</f>
        <v>0</v>
      </c>
      <c r="G67" s="337">
        <f>' 2023Budget'!N89</f>
        <v>0</v>
      </c>
      <c r="H67" s="337">
        <f>' 2023Budget'!O89</f>
        <v>0</v>
      </c>
      <c r="I67" s="337">
        <f>' 2023Budget'!P89</f>
        <v>0</v>
      </c>
      <c r="J67" s="337">
        <f>' 2023Budget'!Q89</f>
        <v>0</v>
      </c>
      <c r="K67" s="337">
        <f>' 2023Budget'!R89</f>
        <v>0</v>
      </c>
      <c r="L67" s="337">
        <f>' 2023Budget'!S89</f>
        <v>0</v>
      </c>
      <c r="M67" s="337">
        <f>' 2023Budget'!T89</f>
        <v>0</v>
      </c>
      <c r="N67" s="337">
        <f>' 2023Budget'!U89</f>
        <v>0</v>
      </c>
      <c r="O67" s="337">
        <f>' 2023Budget'!V89</f>
        <v>0</v>
      </c>
      <c r="P67" s="337">
        <f>' 2023Budget'!W89</f>
        <v>0</v>
      </c>
    </row>
    <row r="68" spans="1:16" x14ac:dyDescent="0.2">
      <c r="A68" s="333" t="str">
        <f>' 2023Budget'!C90</f>
        <v xml:space="preserve">  52100-00 - Audit and/or Tax Return</v>
      </c>
      <c r="D68" s="333" t="str">
        <f>' 2023Budget'!D90</f>
        <v>10</v>
      </c>
      <c r="E68" s="337">
        <f>' 2023Budget'!L90</f>
        <v>0</v>
      </c>
      <c r="F68" s="337">
        <f>' 2023Budget'!M90</f>
        <v>0</v>
      </c>
      <c r="G68" s="337">
        <f>' 2023Budget'!N90</f>
        <v>0</v>
      </c>
      <c r="H68" s="337">
        <f>' 2023Budget'!O90</f>
        <v>3000</v>
      </c>
      <c r="I68" s="337">
        <f>' 2023Budget'!P90</f>
        <v>0</v>
      </c>
      <c r="J68" s="337">
        <f>' 2023Budget'!Q90</f>
        <v>0</v>
      </c>
      <c r="K68" s="337">
        <f>' 2023Budget'!R90</f>
        <v>0</v>
      </c>
      <c r="L68" s="337">
        <f>' 2023Budget'!S90</f>
        <v>0</v>
      </c>
      <c r="M68" s="337">
        <f>' 2023Budget'!T90</f>
        <v>0</v>
      </c>
      <c r="N68" s="337">
        <f>' 2023Budget'!U90</f>
        <v>0</v>
      </c>
      <c r="O68" s="337">
        <f>' 2023Budget'!V90</f>
        <v>0</v>
      </c>
      <c r="P68" s="337">
        <f>' 2023Budget'!W90</f>
        <v>0</v>
      </c>
    </row>
    <row r="69" spans="1:16" x14ac:dyDescent="0.2">
      <c r="A69" s="333" t="str">
        <f>' 2023Budget'!C91</f>
        <v xml:space="preserve">  52150-00 - Attorney Fees</v>
      </c>
      <c r="D69" s="333" t="str">
        <f>' 2023Budget'!D91</f>
        <v>10</v>
      </c>
      <c r="E69" s="337">
        <f>' 2023Budget'!L91</f>
        <v>75</v>
      </c>
      <c r="F69" s="337">
        <f>' 2023Budget'!M91</f>
        <v>75</v>
      </c>
      <c r="G69" s="337">
        <f>' 2023Budget'!N91</f>
        <v>75</v>
      </c>
      <c r="H69" s="337">
        <f>' 2023Budget'!O91</f>
        <v>75</v>
      </c>
      <c r="I69" s="337">
        <f>' 2023Budget'!P91</f>
        <v>75</v>
      </c>
      <c r="J69" s="337">
        <f>' 2023Budget'!Q91</f>
        <v>75</v>
      </c>
      <c r="K69" s="337">
        <f>' 2023Budget'!R91</f>
        <v>75</v>
      </c>
      <c r="L69" s="337">
        <f>' 2023Budget'!S91</f>
        <v>75</v>
      </c>
      <c r="M69" s="337">
        <f>' 2023Budget'!T91</f>
        <v>75</v>
      </c>
      <c r="N69" s="337">
        <f>' 2023Budget'!U91</f>
        <v>75</v>
      </c>
      <c r="O69" s="337">
        <f>' 2023Budget'!V91</f>
        <v>75</v>
      </c>
      <c r="P69" s="337">
        <f>' 2023Budget'!W91</f>
        <v>75</v>
      </c>
    </row>
    <row r="70" spans="1:16" x14ac:dyDescent="0.2">
      <c r="A70" s="333" t="str">
        <f>' 2023Budget'!C92</f>
        <v xml:space="preserve">  52150-01 - Attorney Fees, Contra</v>
      </c>
      <c r="D70" s="333" t="str">
        <f>' 2023Budget'!D92</f>
        <v>10</v>
      </c>
      <c r="E70" s="337">
        <f>' 2023Budget'!L92</f>
        <v>0</v>
      </c>
      <c r="F70" s="337">
        <f>' 2023Budget'!M92</f>
        <v>0</v>
      </c>
      <c r="G70" s="337">
        <f>' 2023Budget'!N92</f>
        <v>0</v>
      </c>
      <c r="H70" s="337">
        <f>' 2023Budget'!O92</f>
        <v>0</v>
      </c>
      <c r="I70" s="337">
        <f>' 2023Budget'!P92</f>
        <v>0</v>
      </c>
      <c r="J70" s="337">
        <f>' 2023Budget'!Q92</f>
        <v>0</v>
      </c>
      <c r="K70" s="337">
        <f>' 2023Budget'!R92</f>
        <v>0</v>
      </c>
      <c r="L70" s="337">
        <f>' 2023Budget'!S92</f>
        <v>0</v>
      </c>
      <c r="M70" s="337">
        <f>' 2023Budget'!T92</f>
        <v>0</v>
      </c>
      <c r="N70" s="337">
        <f>' 2023Budget'!U92</f>
        <v>0</v>
      </c>
      <c r="O70" s="337">
        <f>' 2023Budget'!V92</f>
        <v>0</v>
      </c>
      <c r="P70" s="337">
        <f>' 2023Budget'!W92</f>
        <v>0</v>
      </c>
    </row>
    <row r="71" spans="1:16" x14ac:dyDescent="0.2">
      <c r="A71" s="333" t="str">
        <f>' 2023Budget'!C93</f>
        <v xml:space="preserve">  52200-00 - Collections</v>
      </c>
      <c r="D71" s="333" t="str">
        <f>' 2023Budget'!D93</f>
        <v>10</v>
      </c>
      <c r="E71" s="337">
        <f>' 2023Budget'!L93</f>
        <v>0</v>
      </c>
      <c r="F71" s="337">
        <f>' 2023Budget'!M93</f>
        <v>0</v>
      </c>
      <c r="G71" s="337">
        <f>' 2023Budget'!N93</f>
        <v>0</v>
      </c>
      <c r="H71" s="337">
        <f>' 2023Budget'!O93</f>
        <v>0</v>
      </c>
      <c r="I71" s="337">
        <f>' 2023Budget'!P93</f>
        <v>0</v>
      </c>
      <c r="J71" s="337">
        <f>' 2023Budget'!Q93</f>
        <v>0</v>
      </c>
      <c r="K71" s="337">
        <f>' 2023Budget'!R93</f>
        <v>0</v>
      </c>
      <c r="L71" s="337">
        <f>' 2023Budget'!S93</f>
        <v>0</v>
      </c>
      <c r="M71" s="337">
        <f>' 2023Budget'!T93</f>
        <v>0</v>
      </c>
      <c r="N71" s="337">
        <f>' 2023Budget'!U93</f>
        <v>0</v>
      </c>
      <c r="O71" s="337">
        <f>' 2023Budget'!V93</f>
        <v>0</v>
      </c>
      <c r="P71" s="337">
        <f>' 2023Budget'!W93</f>
        <v>0</v>
      </c>
    </row>
    <row r="72" spans="1:16" x14ac:dyDescent="0.2">
      <c r="A72" s="333" t="str">
        <f>' 2023Budget'!C94</f>
        <v xml:space="preserve">  52200-10 - Collection, Attorney</v>
      </c>
      <c r="D72" s="333" t="str">
        <f>' 2023Budget'!D94</f>
        <v>10</v>
      </c>
      <c r="E72" s="337">
        <f>' 2023Budget'!L94</f>
        <v>0</v>
      </c>
      <c r="F72" s="337">
        <f>' 2023Budget'!M94</f>
        <v>0</v>
      </c>
      <c r="G72" s="337">
        <f>' 2023Budget'!N94</f>
        <v>400</v>
      </c>
      <c r="H72" s="337">
        <f>' 2023Budget'!O94</f>
        <v>0</v>
      </c>
      <c r="I72" s="337">
        <f>' 2023Budget'!P94</f>
        <v>400</v>
      </c>
      <c r="J72" s="337">
        <f>' 2023Budget'!Q94</f>
        <v>0</v>
      </c>
      <c r="K72" s="337">
        <f>' 2023Budget'!R94</f>
        <v>400</v>
      </c>
      <c r="L72" s="337">
        <f>' 2023Budget'!S94</f>
        <v>0</v>
      </c>
      <c r="M72" s="337">
        <f>' 2023Budget'!T94</f>
        <v>0</v>
      </c>
      <c r="N72" s="337">
        <f>' 2023Budget'!U94</f>
        <v>0</v>
      </c>
      <c r="O72" s="337">
        <f>' 2023Budget'!V94</f>
        <v>0</v>
      </c>
      <c r="P72" s="337">
        <f>' 2023Budget'!W94</f>
        <v>0</v>
      </c>
    </row>
    <row r="73" spans="1:16" x14ac:dyDescent="0.2">
      <c r="A73" s="333" t="str">
        <f>' 2023Budget'!C95</f>
        <v xml:space="preserve">  52200-20 - Collection, Collection Agent</v>
      </c>
      <c r="D73" s="333" t="str">
        <f>' 2023Budget'!D95</f>
        <v>10</v>
      </c>
      <c r="E73" s="337">
        <f>' 2023Budget'!L95</f>
        <v>0</v>
      </c>
      <c r="F73" s="337">
        <f>' 2023Budget'!M95</f>
        <v>0</v>
      </c>
      <c r="G73" s="337">
        <f>' 2023Budget'!N95</f>
        <v>0</v>
      </c>
      <c r="H73" s="337">
        <f>' 2023Budget'!O95</f>
        <v>0</v>
      </c>
      <c r="I73" s="337">
        <f>' 2023Budget'!P95</f>
        <v>0</v>
      </c>
      <c r="J73" s="337">
        <f>' 2023Budget'!Q95</f>
        <v>0</v>
      </c>
      <c r="K73" s="337">
        <f>' 2023Budget'!R95</f>
        <v>0</v>
      </c>
      <c r="L73" s="337">
        <f>' 2023Budget'!S95</f>
        <v>0</v>
      </c>
      <c r="M73" s="337">
        <f>' 2023Budget'!T95</f>
        <v>0</v>
      </c>
      <c r="N73" s="337">
        <f>' 2023Budget'!U95</f>
        <v>0</v>
      </c>
      <c r="O73" s="337">
        <f>' 2023Budget'!V95</f>
        <v>0</v>
      </c>
      <c r="P73" s="337">
        <f>' 2023Budget'!W95</f>
        <v>0</v>
      </c>
    </row>
    <row r="74" spans="1:16" x14ac:dyDescent="0.2">
      <c r="A74" s="333" t="str">
        <f>' 2023Budget'!C96</f>
        <v xml:space="preserve">  52200-30 - Collection, Management</v>
      </c>
      <c r="D74" s="333" t="str">
        <f>' 2023Budget'!D96</f>
        <v>10</v>
      </c>
      <c r="E74" s="337">
        <f>' 2023Budget'!L96</f>
        <v>133.33333333333334</v>
      </c>
      <c r="F74" s="337">
        <f>' 2023Budget'!M96</f>
        <v>133.33333333333334</v>
      </c>
      <c r="G74" s="337">
        <f>' 2023Budget'!N96</f>
        <v>133.33333333333334</v>
      </c>
      <c r="H74" s="337">
        <f>' 2023Budget'!O96</f>
        <v>133.33333333333334</v>
      </c>
      <c r="I74" s="337">
        <f>' 2023Budget'!P96</f>
        <v>133.33333333333334</v>
      </c>
      <c r="J74" s="337">
        <f>' 2023Budget'!Q96</f>
        <v>133.33333333333334</v>
      </c>
      <c r="K74" s="337">
        <f>' 2023Budget'!R96</f>
        <v>133.33333333333334</v>
      </c>
      <c r="L74" s="337">
        <f>' 2023Budget'!S96</f>
        <v>133.33333333333334</v>
      </c>
      <c r="M74" s="337">
        <f>' 2023Budget'!T96</f>
        <v>133.33333333333334</v>
      </c>
      <c r="N74" s="337">
        <f>' 2023Budget'!U96</f>
        <v>133.33333333333334</v>
      </c>
      <c r="O74" s="337">
        <f>' 2023Budget'!V96</f>
        <v>133.33333333333334</v>
      </c>
      <c r="P74" s="337">
        <f>' 2023Budget'!W96</f>
        <v>133.33333333333334</v>
      </c>
    </row>
    <row r="75" spans="1:16" x14ac:dyDescent="0.2">
      <c r="A75" s="333" t="str">
        <f>' 2023Budget'!C97</f>
        <v xml:space="preserve">  52200-99 - Collections, Contra</v>
      </c>
      <c r="D75" s="333" t="str">
        <f>' 2023Budget'!D97</f>
        <v>10</v>
      </c>
      <c r="E75" s="337">
        <f>' 2023Budget'!L97</f>
        <v>-233.33333333333334</v>
      </c>
      <c r="F75" s="337">
        <f>' 2023Budget'!M97</f>
        <v>-233.33333333333334</v>
      </c>
      <c r="G75" s="337">
        <f>' 2023Budget'!N97</f>
        <v>-233.33333333333334</v>
      </c>
      <c r="H75" s="337">
        <f>' 2023Budget'!O97</f>
        <v>-233.33333333333334</v>
      </c>
      <c r="I75" s="337">
        <f>' 2023Budget'!P97</f>
        <v>-233.33333333333334</v>
      </c>
      <c r="J75" s="337">
        <f>' 2023Budget'!Q97</f>
        <v>-233.33333333333334</v>
      </c>
      <c r="K75" s="337">
        <f>' 2023Budget'!R97</f>
        <v>-233.33333333333334</v>
      </c>
      <c r="L75" s="337">
        <f>' 2023Budget'!S97</f>
        <v>-233.33333333333334</v>
      </c>
      <c r="M75" s="337">
        <f>' 2023Budget'!T97</f>
        <v>-233.33333333333334</v>
      </c>
      <c r="N75" s="337">
        <f>' 2023Budget'!U97</f>
        <v>-233.33333333333334</v>
      </c>
      <c r="O75" s="337">
        <f>' 2023Budget'!V97</f>
        <v>-233.33333333333334</v>
      </c>
      <c r="P75" s="337">
        <f>' 2023Budget'!W97</f>
        <v>-233.33333333333334</v>
      </c>
    </row>
    <row r="76" spans="1:16" x14ac:dyDescent="0.2">
      <c r="A76" s="333" t="str">
        <f>' 2023Budget'!C98</f>
        <v xml:space="preserve">  52300-00 - Reserve Study Fees</v>
      </c>
      <c r="D76" s="333" t="str">
        <f>' 2023Budget'!D98</f>
        <v>10</v>
      </c>
      <c r="E76" s="337">
        <f>' 2023Budget'!L98</f>
        <v>0</v>
      </c>
      <c r="F76" s="337">
        <f>' 2023Budget'!M98</f>
        <v>0</v>
      </c>
      <c r="G76" s="337">
        <f>' 2023Budget'!N98</f>
        <v>0</v>
      </c>
      <c r="H76" s="337">
        <f>' 2023Budget'!O98</f>
        <v>0</v>
      </c>
      <c r="I76" s="337">
        <f>' 2023Budget'!P98</f>
        <v>1700</v>
      </c>
      <c r="J76" s="337">
        <f>' 2023Budget'!Q98</f>
        <v>0</v>
      </c>
      <c r="K76" s="337">
        <f>' 2023Budget'!R98</f>
        <v>0</v>
      </c>
      <c r="L76" s="337">
        <f>' 2023Budget'!S98</f>
        <v>0</v>
      </c>
      <c r="M76" s="337">
        <f>' 2023Budget'!T98</f>
        <v>0</v>
      </c>
      <c r="N76" s="337">
        <f>' 2023Budget'!U98</f>
        <v>0</v>
      </c>
      <c r="O76" s="337">
        <f>' 2023Budget'!V98</f>
        <v>0</v>
      </c>
      <c r="P76" s="337">
        <f>' 2023Budget'!W98</f>
        <v>0</v>
      </c>
    </row>
    <row r="77" spans="1:16" x14ac:dyDescent="0.2">
      <c r="A77" s="333" t="str">
        <f>' 2023Budget'!C99</f>
        <v xml:space="preserve">  52350-00 - Engineering Fees</v>
      </c>
      <c r="D77" s="333" t="str">
        <f>' 2023Budget'!D99</f>
        <v>10</v>
      </c>
      <c r="E77" s="337">
        <f>' 2023Budget'!L99</f>
        <v>0</v>
      </c>
      <c r="F77" s="337">
        <f>' 2023Budget'!M99</f>
        <v>0</v>
      </c>
      <c r="G77" s="337">
        <f>' 2023Budget'!N99</f>
        <v>0</v>
      </c>
      <c r="H77" s="337">
        <f>' 2023Budget'!O99</f>
        <v>0</v>
      </c>
      <c r="I77" s="337">
        <f>' 2023Budget'!P99</f>
        <v>0</v>
      </c>
      <c r="J77" s="337">
        <f>' 2023Budget'!Q99</f>
        <v>0</v>
      </c>
      <c r="K77" s="337">
        <f>' 2023Budget'!R99</f>
        <v>0</v>
      </c>
      <c r="L77" s="337">
        <f>' 2023Budget'!S99</f>
        <v>0</v>
      </c>
      <c r="M77" s="337">
        <f>' 2023Budget'!T99</f>
        <v>0</v>
      </c>
      <c r="N77" s="337">
        <f>' 2023Budget'!U99</f>
        <v>0</v>
      </c>
      <c r="O77" s="337">
        <f>' 2023Budget'!V99</f>
        <v>0</v>
      </c>
      <c r="P77" s="337">
        <f>' 2023Budget'!W99</f>
        <v>0</v>
      </c>
    </row>
    <row r="78" spans="1:16" x14ac:dyDescent="0.2">
      <c r="A78" s="333" t="str">
        <f>' 2023Budget'!C100</f>
        <v xml:space="preserve">  52400-00 - Arborist</v>
      </c>
      <c r="D78" s="333" t="str">
        <f>' 2023Budget'!D100</f>
        <v>10</v>
      </c>
      <c r="E78" s="337">
        <f>' 2023Budget'!L100</f>
        <v>0</v>
      </c>
      <c r="F78" s="337">
        <f>' 2023Budget'!M100</f>
        <v>0</v>
      </c>
      <c r="G78" s="337">
        <f>' 2023Budget'!N100</f>
        <v>0</v>
      </c>
      <c r="H78" s="337">
        <f>' 2023Budget'!O100</f>
        <v>0</v>
      </c>
      <c r="I78" s="337">
        <f>' 2023Budget'!P100</f>
        <v>0</v>
      </c>
      <c r="J78" s="337">
        <f>' 2023Budget'!Q100</f>
        <v>0</v>
      </c>
      <c r="K78" s="337">
        <f>' 2023Budget'!R100</f>
        <v>0</v>
      </c>
      <c r="L78" s="337">
        <f>' 2023Budget'!S100</f>
        <v>0</v>
      </c>
      <c r="M78" s="337">
        <f>' 2023Budget'!T100</f>
        <v>0</v>
      </c>
      <c r="N78" s="337">
        <f>' 2023Budget'!U100</f>
        <v>0</v>
      </c>
      <c r="O78" s="337">
        <f>' 2023Budget'!V100</f>
        <v>0</v>
      </c>
      <c r="P78" s="337">
        <f>' 2023Budget'!W100</f>
        <v>0</v>
      </c>
    </row>
    <row r="79" spans="1:16" x14ac:dyDescent="0.2">
      <c r="A79" s="333" t="str">
        <f>' 2023Budget'!C101</f>
        <v xml:space="preserve">  52450-00 - Litigation expenses</v>
      </c>
      <c r="D79" s="333" t="str">
        <f>' 2023Budget'!D101</f>
        <v>10</v>
      </c>
      <c r="E79" s="337">
        <f>' 2023Budget'!L101</f>
        <v>0</v>
      </c>
      <c r="F79" s="337">
        <f>' 2023Budget'!M101</f>
        <v>0</v>
      </c>
      <c r="G79" s="337">
        <f>' 2023Budget'!N101</f>
        <v>0</v>
      </c>
      <c r="H79" s="337">
        <f>' 2023Budget'!O101</f>
        <v>0</v>
      </c>
      <c r="I79" s="337">
        <f>' 2023Budget'!P101</f>
        <v>0</v>
      </c>
      <c r="J79" s="337">
        <f>' 2023Budget'!Q101</f>
        <v>0</v>
      </c>
      <c r="K79" s="337">
        <f>' 2023Budget'!R101</f>
        <v>0</v>
      </c>
      <c r="L79" s="337">
        <f>' 2023Budget'!S101</f>
        <v>0</v>
      </c>
      <c r="M79" s="337">
        <f>' 2023Budget'!T101</f>
        <v>0</v>
      </c>
      <c r="N79" s="337">
        <f>' 2023Budget'!U101</f>
        <v>0</v>
      </c>
      <c r="O79" s="337">
        <f>' 2023Budget'!V101</f>
        <v>0</v>
      </c>
      <c r="P79" s="337">
        <f>' 2023Budget'!W101</f>
        <v>0</v>
      </c>
    </row>
    <row r="80" spans="1:16" x14ac:dyDescent="0.2">
      <c r="A80" s="333" t="str">
        <f>' 2023Budget'!C102</f>
        <v xml:space="preserve">  52500-00 - Investment Advisor Fees</v>
      </c>
      <c r="D80" s="333" t="str">
        <f>' 2023Budget'!D102</f>
        <v>10</v>
      </c>
      <c r="E80" s="337">
        <f>' 2023Budget'!L102</f>
        <v>0</v>
      </c>
      <c r="F80" s="337">
        <f>' 2023Budget'!M102</f>
        <v>0</v>
      </c>
      <c r="G80" s="337">
        <f>' 2023Budget'!N102</f>
        <v>0</v>
      </c>
      <c r="H80" s="337">
        <f>' 2023Budget'!O102</f>
        <v>0</v>
      </c>
      <c r="I80" s="337">
        <f>' 2023Budget'!P102</f>
        <v>0</v>
      </c>
      <c r="J80" s="337">
        <f>' 2023Budget'!Q102</f>
        <v>0</v>
      </c>
      <c r="K80" s="337">
        <f>' 2023Budget'!R102</f>
        <v>0</v>
      </c>
      <c r="L80" s="337">
        <f>' 2023Budget'!S102</f>
        <v>0</v>
      </c>
      <c r="M80" s="337">
        <f>' 2023Budget'!T102</f>
        <v>0</v>
      </c>
      <c r="N80" s="337">
        <f>' 2023Budget'!U102</f>
        <v>0</v>
      </c>
      <c r="O80" s="337">
        <f>' 2023Budget'!V102</f>
        <v>0</v>
      </c>
      <c r="P80" s="337">
        <f>' 2023Budget'!W102</f>
        <v>0</v>
      </c>
    </row>
    <row r="81" spans="1:16" x14ac:dyDescent="0.2">
      <c r="A81" s="333" t="str">
        <f>' 2023Budget'!C103</f>
        <v xml:space="preserve">  52900-00 - Professional Services, Other</v>
      </c>
      <c r="D81" s="333" t="str">
        <f>' 2023Budget'!D103</f>
        <v>10</v>
      </c>
      <c r="E81" s="337">
        <f>' 2023Budget'!L103</f>
        <v>0</v>
      </c>
      <c r="F81" s="337">
        <f>' 2023Budget'!M103</f>
        <v>0</v>
      </c>
      <c r="G81" s="337">
        <f>' 2023Budget'!N103</f>
        <v>0</v>
      </c>
      <c r="H81" s="337">
        <f>' 2023Budget'!O103</f>
        <v>0</v>
      </c>
      <c r="I81" s="337">
        <f>' 2023Budget'!P103</f>
        <v>0</v>
      </c>
      <c r="J81" s="337">
        <f>' 2023Budget'!Q103</f>
        <v>0</v>
      </c>
      <c r="K81" s="337">
        <f>' 2023Budget'!R103</f>
        <v>0</v>
      </c>
      <c r="L81" s="337">
        <f>' 2023Budget'!S103</f>
        <v>0</v>
      </c>
      <c r="M81" s="337">
        <f>' 2023Budget'!T103</f>
        <v>0</v>
      </c>
      <c r="N81" s="337">
        <f>' 2023Budget'!U103</f>
        <v>0</v>
      </c>
      <c r="O81" s="337">
        <f>' 2023Budget'!V103</f>
        <v>0</v>
      </c>
      <c r="P81" s="337">
        <f>' 2023Budget'!W103</f>
        <v>0</v>
      </c>
    </row>
    <row r="82" spans="1:16" x14ac:dyDescent="0.2">
      <c r="A82" s="333" t="str">
        <f>' 2023Budget'!C106</f>
        <v xml:space="preserve">  53000-00 - Gross Wages Expense</v>
      </c>
      <c r="D82" s="333" t="str">
        <f>' 2023Budget'!D106</f>
        <v>10</v>
      </c>
      <c r="E82" s="337">
        <f>' 2023Budget'!L106</f>
        <v>0</v>
      </c>
      <c r="F82" s="337">
        <f>' 2023Budget'!M106</f>
        <v>0</v>
      </c>
      <c r="G82" s="337">
        <f>' 2023Budget'!N106</f>
        <v>0</v>
      </c>
      <c r="H82" s="337">
        <f>' 2023Budget'!O106</f>
        <v>0</v>
      </c>
      <c r="I82" s="337">
        <f>' 2023Budget'!P106</f>
        <v>0</v>
      </c>
      <c r="J82" s="337">
        <f>' 2023Budget'!Q106</f>
        <v>0</v>
      </c>
      <c r="K82" s="337">
        <f>' 2023Budget'!R106</f>
        <v>0</v>
      </c>
      <c r="L82" s="337">
        <f>' 2023Budget'!S106</f>
        <v>0</v>
      </c>
      <c r="M82" s="337">
        <f>' 2023Budget'!T106</f>
        <v>0</v>
      </c>
      <c r="N82" s="337">
        <f>' 2023Budget'!U106</f>
        <v>0</v>
      </c>
      <c r="O82" s="337">
        <f>' 2023Budget'!V106</f>
        <v>0</v>
      </c>
      <c r="P82" s="337">
        <f>' 2023Budget'!W106</f>
        <v>0</v>
      </c>
    </row>
    <row r="83" spans="1:16" x14ac:dyDescent="0.2">
      <c r="A83" s="333" t="str">
        <f>' 2023Budget'!C107</f>
        <v xml:space="preserve">  53025-00 - Payroll Taxes</v>
      </c>
      <c r="D83" s="333" t="str">
        <f>' 2023Budget'!D107</f>
        <v>10</v>
      </c>
      <c r="E83" s="337">
        <f>' 2023Budget'!L107</f>
        <v>0</v>
      </c>
      <c r="F83" s="337">
        <f>' 2023Budget'!M107</f>
        <v>0</v>
      </c>
      <c r="G83" s="337">
        <f>' 2023Budget'!N107</f>
        <v>0</v>
      </c>
      <c r="H83" s="337">
        <f>' 2023Budget'!O107</f>
        <v>0</v>
      </c>
      <c r="I83" s="337">
        <f>' 2023Budget'!P107</f>
        <v>0</v>
      </c>
      <c r="J83" s="337">
        <f>' 2023Budget'!Q107</f>
        <v>0</v>
      </c>
      <c r="K83" s="337">
        <f>' 2023Budget'!R107</f>
        <v>0</v>
      </c>
      <c r="L83" s="337">
        <f>' 2023Budget'!S107</f>
        <v>0</v>
      </c>
      <c r="M83" s="337">
        <f>' 2023Budget'!T107</f>
        <v>0</v>
      </c>
      <c r="N83" s="337">
        <f>' 2023Budget'!U107</f>
        <v>0</v>
      </c>
      <c r="O83" s="337">
        <f>' 2023Budget'!V107</f>
        <v>0</v>
      </c>
      <c r="P83" s="337">
        <f>' 2023Budget'!W107</f>
        <v>0</v>
      </c>
    </row>
    <row r="84" spans="1:16" x14ac:dyDescent="0.2">
      <c r="A84" s="333" t="str">
        <f>' 2023Budget'!C108</f>
        <v xml:space="preserve">  53050-00 - Federal FICA Expense</v>
      </c>
      <c r="D84" s="333" t="str">
        <f>' 2023Budget'!D108</f>
        <v>10</v>
      </c>
      <c r="E84" s="337">
        <f>' 2023Budget'!L108</f>
        <v>0</v>
      </c>
      <c r="F84" s="337">
        <f>' 2023Budget'!M108</f>
        <v>0</v>
      </c>
      <c r="G84" s="337">
        <f>' 2023Budget'!N108</f>
        <v>0</v>
      </c>
      <c r="H84" s="337">
        <f>' 2023Budget'!O108</f>
        <v>0</v>
      </c>
      <c r="I84" s="337">
        <f>' 2023Budget'!P108</f>
        <v>0</v>
      </c>
      <c r="J84" s="337">
        <f>' 2023Budget'!Q108</f>
        <v>0</v>
      </c>
      <c r="K84" s="337">
        <f>' 2023Budget'!R108</f>
        <v>0</v>
      </c>
      <c r="L84" s="337">
        <f>' 2023Budget'!S108</f>
        <v>0</v>
      </c>
      <c r="M84" s="337">
        <f>' 2023Budget'!T108</f>
        <v>0</v>
      </c>
      <c r="N84" s="337">
        <f>' 2023Budget'!U108</f>
        <v>0</v>
      </c>
      <c r="O84" s="337">
        <f>' 2023Budget'!V108</f>
        <v>0</v>
      </c>
      <c r="P84" s="337">
        <f>' 2023Budget'!W108</f>
        <v>0</v>
      </c>
    </row>
    <row r="85" spans="1:16" x14ac:dyDescent="0.2">
      <c r="A85" s="333" t="str">
        <f>' 2023Budget'!C109</f>
        <v xml:space="preserve">  53100-00 - Federal FUTA Expense</v>
      </c>
      <c r="D85" s="333" t="str">
        <f>' 2023Budget'!D109</f>
        <v>10</v>
      </c>
      <c r="E85" s="337">
        <f>' 2023Budget'!L109</f>
        <v>0</v>
      </c>
      <c r="F85" s="337">
        <f>' 2023Budget'!M109</f>
        <v>0</v>
      </c>
      <c r="G85" s="337">
        <f>' 2023Budget'!N109</f>
        <v>0</v>
      </c>
      <c r="H85" s="337">
        <f>' 2023Budget'!O109</f>
        <v>0</v>
      </c>
      <c r="I85" s="337">
        <f>' 2023Budget'!P109</f>
        <v>0</v>
      </c>
      <c r="J85" s="337">
        <f>' 2023Budget'!Q109</f>
        <v>0</v>
      </c>
      <c r="K85" s="337">
        <f>' 2023Budget'!R109</f>
        <v>0</v>
      </c>
      <c r="L85" s="337">
        <f>' 2023Budget'!S109</f>
        <v>0</v>
      </c>
      <c r="M85" s="337">
        <f>' 2023Budget'!T109</f>
        <v>0</v>
      </c>
      <c r="N85" s="337">
        <f>' 2023Budget'!U109</f>
        <v>0</v>
      </c>
      <c r="O85" s="337">
        <f>' 2023Budget'!V109</f>
        <v>0</v>
      </c>
      <c r="P85" s="337">
        <f>' 2023Budget'!W109</f>
        <v>0</v>
      </c>
    </row>
    <row r="86" spans="1:16" x14ac:dyDescent="0.2">
      <c r="A86" s="333" t="str">
        <f>' 2023Budget'!C110</f>
        <v xml:space="preserve">  53150-00 - WA SUI Expense</v>
      </c>
      <c r="D86" s="333" t="str">
        <f>' 2023Budget'!D110</f>
        <v>10</v>
      </c>
      <c r="E86" s="337">
        <f>' 2023Budget'!L110</f>
        <v>0</v>
      </c>
      <c r="F86" s="337">
        <f>' 2023Budget'!M110</f>
        <v>0</v>
      </c>
      <c r="G86" s="337">
        <f>' 2023Budget'!N110</f>
        <v>0</v>
      </c>
      <c r="H86" s="337">
        <f>' 2023Budget'!O110</f>
        <v>0</v>
      </c>
      <c r="I86" s="337">
        <f>' 2023Budget'!P110</f>
        <v>0</v>
      </c>
      <c r="J86" s="337">
        <f>' 2023Budget'!Q110</f>
        <v>0</v>
      </c>
      <c r="K86" s="337">
        <f>' 2023Budget'!R110</f>
        <v>0</v>
      </c>
      <c r="L86" s="337">
        <f>' 2023Budget'!S110</f>
        <v>0</v>
      </c>
      <c r="M86" s="337">
        <f>' 2023Budget'!T110</f>
        <v>0</v>
      </c>
      <c r="N86" s="337">
        <f>' 2023Budget'!U110</f>
        <v>0</v>
      </c>
      <c r="O86" s="337">
        <f>' 2023Budget'!V110</f>
        <v>0</v>
      </c>
      <c r="P86" s="337">
        <f>' 2023Budget'!W110</f>
        <v>0</v>
      </c>
    </row>
    <row r="87" spans="1:16" x14ac:dyDescent="0.2">
      <c r="A87" s="333" t="str">
        <f>' 2023Budget'!C111</f>
        <v xml:space="preserve">  53200-00 - WA Workers Comp Expense</v>
      </c>
      <c r="D87" s="333" t="str">
        <f>' 2023Budget'!D111</f>
        <v>10</v>
      </c>
      <c r="E87" s="337">
        <f>' 2023Budget'!L111</f>
        <v>0</v>
      </c>
      <c r="F87" s="337">
        <f>' 2023Budget'!M111</f>
        <v>0</v>
      </c>
      <c r="G87" s="337">
        <f>' 2023Budget'!N111</f>
        <v>0</v>
      </c>
      <c r="H87" s="337">
        <f>' 2023Budget'!O111</f>
        <v>0</v>
      </c>
      <c r="I87" s="337">
        <f>' 2023Budget'!P111</f>
        <v>0</v>
      </c>
      <c r="J87" s="337">
        <f>' 2023Budget'!Q111</f>
        <v>0</v>
      </c>
      <c r="K87" s="337">
        <f>' 2023Budget'!R111</f>
        <v>0</v>
      </c>
      <c r="L87" s="337">
        <f>' 2023Budget'!S111</f>
        <v>0</v>
      </c>
      <c r="M87" s="337">
        <f>' 2023Budget'!T111</f>
        <v>0</v>
      </c>
      <c r="N87" s="337">
        <f>' 2023Budget'!U111</f>
        <v>0</v>
      </c>
      <c r="O87" s="337">
        <f>' 2023Budget'!V111</f>
        <v>0</v>
      </c>
      <c r="P87" s="337">
        <f>' 2023Budget'!W111</f>
        <v>0</v>
      </c>
    </row>
    <row r="88" spans="1:16" x14ac:dyDescent="0.2">
      <c r="A88" s="333" t="str">
        <f>' 2023Budget'!C112</f>
        <v xml:space="preserve">  53250-00 - Manager Employee Benefits</v>
      </c>
      <c r="D88" s="333" t="str">
        <f>' 2023Budget'!D112</f>
        <v>10</v>
      </c>
      <c r="E88" s="337">
        <f>' 2023Budget'!L112</f>
        <v>0</v>
      </c>
      <c r="F88" s="337">
        <f>' 2023Budget'!M112</f>
        <v>0</v>
      </c>
      <c r="G88" s="337">
        <f>' 2023Budget'!N112</f>
        <v>0</v>
      </c>
      <c r="H88" s="337">
        <f>' 2023Budget'!O112</f>
        <v>0</v>
      </c>
      <c r="I88" s="337">
        <f>' 2023Budget'!P112</f>
        <v>0</v>
      </c>
      <c r="J88" s="337">
        <f>' 2023Budget'!Q112</f>
        <v>0</v>
      </c>
      <c r="K88" s="337">
        <f>' 2023Budget'!R112</f>
        <v>0</v>
      </c>
      <c r="L88" s="337">
        <f>' 2023Budget'!S112</f>
        <v>0</v>
      </c>
      <c r="M88" s="337">
        <f>' 2023Budget'!T112</f>
        <v>0</v>
      </c>
      <c r="N88" s="337">
        <f>' 2023Budget'!U112</f>
        <v>0</v>
      </c>
      <c r="O88" s="337">
        <f>' 2023Budget'!V112</f>
        <v>0</v>
      </c>
      <c r="P88" s="337">
        <f>' 2023Budget'!W112</f>
        <v>0</v>
      </c>
    </row>
    <row r="89" spans="1:16" x14ac:dyDescent="0.2">
      <c r="A89" s="333" t="str">
        <f>' 2023Budget'!C113</f>
        <v xml:space="preserve">  53300-00 - Manager Unit Assessments</v>
      </c>
      <c r="D89" s="333" t="str">
        <f>' 2023Budget'!D113</f>
        <v>10</v>
      </c>
      <c r="E89" s="337">
        <f>' 2023Budget'!L113</f>
        <v>0</v>
      </c>
      <c r="F89" s="337">
        <f>' 2023Budget'!M113</f>
        <v>0</v>
      </c>
      <c r="G89" s="337">
        <f>' 2023Budget'!N113</f>
        <v>0</v>
      </c>
      <c r="H89" s="337">
        <f>' 2023Budget'!O113</f>
        <v>0</v>
      </c>
      <c r="I89" s="337">
        <f>' 2023Budget'!P113</f>
        <v>0</v>
      </c>
      <c r="J89" s="337">
        <f>' 2023Budget'!Q113</f>
        <v>0</v>
      </c>
      <c r="K89" s="337">
        <f>' 2023Budget'!R113</f>
        <v>0</v>
      </c>
      <c r="L89" s="337">
        <f>' 2023Budget'!S113</f>
        <v>0</v>
      </c>
      <c r="M89" s="337">
        <f>' 2023Budget'!T113</f>
        <v>0</v>
      </c>
      <c r="N89" s="337">
        <f>' 2023Budget'!U113</f>
        <v>0</v>
      </c>
      <c r="O89" s="337">
        <f>' 2023Budget'!V113</f>
        <v>0</v>
      </c>
      <c r="P89" s="337">
        <f>' 2023Budget'!W113</f>
        <v>0</v>
      </c>
    </row>
    <row r="90" spans="1:16" x14ac:dyDescent="0.2">
      <c r="A90" s="333" t="str">
        <f>' 2023Budget'!C116</f>
        <v xml:space="preserve">  54050-00 - Security</v>
      </c>
      <c r="D90" s="333" t="str">
        <f>' 2023Budget'!D116</f>
        <v>10</v>
      </c>
      <c r="E90" s="337">
        <f>' 2023Budget'!L116</f>
        <v>0</v>
      </c>
      <c r="F90" s="337">
        <f>' 2023Budget'!M116</f>
        <v>0</v>
      </c>
      <c r="G90" s="337">
        <f>' 2023Budget'!N116</f>
        <v>0</v>
      </c>
      <c r="H90" s="337">
        <f>' 2023Budget'!O116</f>
        <v>0</v>
      </c>
      <c r="I90" s="337">
        <f>' 2023Budget'!P116</f>
        <v>0</v>
      </c>
      <c r="J90" s="337">
        <f>' 2023Budget'!Q116</f>
        <v>0</v>
      </c>
      <c r="K90" s="337">
        <f>' 2023Budget'!R116</f>
        <v>0</v>
      </c>
      <c r="L90" s="337">
        <f>' 2023Budget'!S116</f>
        <v>0</v>
      </c>
      <c r="M90" s="337">
        <f>' 2023Budget'!T116</f>
        <v>0</v>
      </c>
      <c r="N90" s="337">
        <f>' 2023Budget'!U116</f>
        <v>0</v>
      </c>
      <c r="O90" s="337">
        <f>' 2023Budget'!V116</f>
        <v>0</v>
      </c>
      <c r="P90" s="337">
        <f>' 2023Budget'!W116</f>
        <v>0</v>
      </c>
    </row>
    <row r="91" spans="1:16" x14ac:dyDescent="0.2">
      <c r="A91" s="333" t="str">
        <f>' 2023Budget'!C117</f>
        <v xml:space="preserve">  54100-00 - Security Alarm Monitoring</v>
      </c>
      <c r="D91" s="333" t="str">
        <f>' 2023Budget'!D117</f>
        <v>10</v>
      </c>
      <c r="E91" s="337">
        <f>' 2023Budget'!L117</f>
        <v>0</v>
      </c>
      <c r="F91" s="337">
        <f>' 2023Budget'!M117</f>
        <v>0</v>
      </c>
      <c r="G91" s="337">
        <f>' 2023Budget'!N117</f>
        <v>0</v>
      </c>
      <c r="H91" s="337">
        <f>' 2023Budget'!O117</f>
        <v>0</v>
      </c>
      <c r="I91" s="337">
        <f>' 2023Budget'!P117</f>
        <v>0</v>
      </c>
      <c r="J91" s="337">
        <f>' 2023Budget'!Q117</f>
        <v>0</v>
      </c>
      <c r="K91" s="337">
        <f>' 2023Budget'!R117</f>
        <v>0</v>
      </c>
      <c r="L91" s="337">
        <f>' 2023Budget'!S117</f>
        <v>0</v>
      </c>
      <c r="M91" s="337">
        <f>' 2023Budget'!T117</f>
        <v>0</v>
      </c>
      <c r="N91" s="337">
        <f>' 2023Budget'!U117</f>
        <v>0</v>
      </c>
      <c r="O91" s="337">
        <f>' 2023Budget'!V117</f>
        <v>0</v>
      </c>
      <c r="P91" s="337">
        <f>' 2023Budget'!W117</f>
        <v>0</v>
      </c>
    </row>
    <row r="92" spans="1:16" x14ac:dyDescent="0.2">
      <c r="A92" s="333" t="str">
        <f>' 2023Budget'!C118</f>
        <v xml:space="preserve">  54150-00 - Insurance, CGL</v>
      </c>
      <c r="D92" s="333" t="str">
        <f>' 2023Budget'!D118</f>
        <v>10</v>
      </c>
      <c r="E92" s="337">
        <f>' 2023Budget'!L118</f>
        <v>4051.6666666666665</v>
      </c>
      <c r="F92" s="337">
        <f>' 2023Budget'!M118</f>
        <v>4051.6666666666665</v>
      </c>
      <c r="G92" s="337">
        <f>' 2023Budget'!N118</f>
        <v>4051.6666666666665</v>
      </c>
      <c r="H92" s="337">
        <f>' 2023Budget'!O118</f>
        <v>4051.6666666666665</v>
      </c>
      <c r="I92" s="337">
        <f>' 2023Budget'!P118</f>
        <v>4051.6666666666665</v>
      </c>
      <c r="J92" s="337">
        <f>' 2023Budget'!Q118</f>
        <v>4051.6666666666665</v>
      </c>
      <c r="K92" s="337">
        <f>' 2023Budget'!R118</f>
        <v>4051.6666666666665</v>
      </c>
      <c r="L92" s="337">
        <f>' 2023Budget'!S118</f>
        <v>4051.6666666666665</v>
      </c>
      <c r="M92" s="337">
        <f>' 2023Budget'!T118</f>
        <v>4051.6666666666665</v>
      </c>
      <c r="N92" s="337">
        <f>' 2023Budget'!U118</f>
        <v>4051.6666666666665</v>
      </c>
      <c r="O92" s="337">
        <f>' 2023Budget'!V118</f>
        <v>4051.6666666666665</v>
      </c>
      <c r="P92" s="337">
        <f>' 2023Budget'!W118</f>
        <v>4051.6666666666665</v>
      </c>
    </row>
    <row r="93" spans="1:16" x14ac:dyDescent="0.2">
      <c r="A93" s="333" t="str">
        <f>' 2023Budget'!C119</f>
        <v xml:space="preserve">  54200-00 - Insurance, Fidelity</v>
      </c>
      <c r="D93" s="333" t="str">
        <f>' 2023Budget'!D119</f>
        <v>10</v>
      </c>
      <c r="E93" s="337">
        <f>' 2023Budget'!L119</f>
        <v>0</v>
      </c>
      <c r="F93" s="337">
        <f>' 2023Budget'!M119</f>
        <v>0</v>
      </c>
      <c r="G93" s="337">
        <f>' 2023Budget'!N119</f>
        <v>0</v>
      </c>
      <c r="H93" s="337">
        <f>' 2023Budget'!O119</f>
        <v>0</v>
      </c>
      <c r="I93" s="337">
        <f>' 2023Budget'!P119</f>
        <v>0</v>
      </c>
      <c r="J93" s="337">
        <f>' 2023Budget'!Q119</f>
        <v>0</v>
      </c>
      <c r="K93" s="337">
        <f>' 2023Budget'!R119</f>
        <v>0</v>
      </c>
      <c r="L93" s="337">
        <f>' 2023Budget'!S119</f>
        <v>0</v>
      </c>
      <c r="M93" s="337">
        <f>' 2023Budget'!T119</f>
        <v>0</v>
      </c>
      <c r="N93" s="337">
        <f>' 2023Budget'!U119</f>
        <v>0</v>
      </c>
      <c r="O93" s="337">
        <f>' 2023Budget'!V119</f>
        <v>0</v>
      </c>
      <c r="P93" s="337">
        <f>' 2023Budget'!W119</f>
        <v>0</v>
      </c>
    </row>
    <row r="94" spans="1:16" x14ac:dyDescent="0.2">
      <c r="A94" s="333" t="str">
        <f>' 2023Budget'!C120</f>
        <v xml:space="preserve">  54250-00 - Insurance, Earthquake</v>
      </c>
      <c r="D94" s="333" t="str">
        <f>' 2023Budget'!D120</f>
        <v>10</v>
      </c>
      <c r="E94" s="337">
        <f>' 2023Budget'!L120</f>
        <v>3753.5833333333335</v>
      </c>
      <c r="F94" s="337">
        <f>' 2023Budget'!M120</f>
        <v>3753.5833333333335</v>
      </c>
      <c r="G94" s="337">
        <f>' 2023Budget'!N120</f>
        <v>3753.5833333333335</v>
      </c>
      <c r="H94" s="337">
        <f>' 2023Budget'!O120</f>
        <v>3753.5833333333335</v>
      </c>
      <c r="I94" s="337">
        <f>' 2023Budget'!P120</f>
        <v>3753.5833333333335</v>
      </c>
      <c r="J94" s="337">
        <f>' 2023Budget'!Q120</f>
        <v>3753.5833333333335</v>
      </c>
      <c r="K94" s="337">
        <f>' 2023Budget'!R120</f>
        <v>3753.5833333333335</v>
      </c>
      <c r="L94" s="337">
        <f>' 2023Budget'!S120</f>
        <v>3753.5833333333335</v>
      </c>
      <c r="M94" s="337">
        <f>' 2023Budget'!T120</f>
        <v>3753.5833333333335</v>
      </c>
      <c r="N94" s="337">
        <f>' 2023Budget'!U120</f>
        <v>3753.5833333333335</v>
      </c>
      <c r="O94" s="337">
        <f>' 2023Budget'!V120</f>
        <v>3753.5833333333335</v>
      </c>
      <c r="P94" s="337">
        <f>' 2023Budget'!W120</f>
        <v>3753.5833333333335</v>
      </c>
    </row>
    <row r="95" spans="1:16" x14ac:dyDescent="0.2">
      <c r="A95" s="333" t="str">
        <f>' 2023Budget'!C121</f>
        <v xml:space="preserve">  54300-00 - Insurance, Flood</v>
      </c>
      <c r="D95" s="333" t="str">
        <f>' 2023Budget'!D121</f>
        <v>10</v>
      </c>
      <c r="E95" s="337">
        <f>' 2023Budget'!L121</f>
        <v>0</v>
      </c>
      <c r="F95" s="337">
        <f>' 2023Budget'!M121</f>
        <v>0</v>
      </c>
      <c r="G95" s="337">
        <f>' 2023Budget'!N121</f>
        <v>0</v>
      </c>
      <c r="H95" s="337">
        <f>' 2023Budget'!O121</f>
        <v>0</v>
      </c>
      <c r="I95" s="337">
        <f>' 2023Budget'!P121</f>
        <v>0</v>
      </c>
      <c r="J95" s="337">
        <f>' 2023Budget'!Q121</f>
        <v>0</v>
      </c>
      <c r="K95" s="337">
        <f>' 2023Budget'!R121</f>
        <v>0</v>
      </c>
      <c r="L95" s="337">
        <f>' 2023Budget'!S121</f>
        <v>0</v>
      </c>
      <c r="M95" s="337">
        <f>' 2023Budget'!T121</f>
        <v>0</v>
      </c>
      <c r="N95" s="337">
        <f>' 2023Budget'!U121</f>
        <v>0</v>
      </c>
      <c r="O95" s="337">
        <f>' 2023Budget'!V121</f>
        <v>0</v>
      </c>
      <c r="P95" s="337">
        <f>' 2023Budget'!W121</f>
        <v>0</v>
      </c>
    </row>
    <row r="96" spans="1:16" x14ac:dyDescent="0.2">
      <c r="A96" s="333" t="str">
        <f>' 2023Budget'!C122</f>
        <v xml:space="preserve">  54350-00 - Insurance, Deductible</v>
      </c>
      <c r="D96" s="333" t="str">
        <f>' 2023Budget'!D122</f>
        <v>10</v>
      </c>
      <c r="E96" s="337">
        <f>' 2023Budget'!L122</f>
        <v>0</v>
      </c>
      <c r="F96" s="337">
        <f>' 2023Budget'!M122</f>
        <v>0</v>
      </c>
      <c r="G96" s="337">
        <f>' 2023Budget'!N122</f>
        <v>0</v>
      </c>
      <c r="H96" s="337">
        <f>' 2023Budget'!O122</f>
        <v>0</v>
      </c>
      <c r="I96" s="337">
        <f>' 2023Budget'!P122</f>
        <v>0</v>
      </c>
      <c r="J96" s="337">
        <f>' 2023Budget'!Q122</f>
        <v>0</v>
      </c>
      <c r="K96" s="337">
        <f>' 2023Budget'!R122</f>
        <v>0</v>
      </c>
      <c r="L96" s="337">
        <f>' 2023Budget'!S122</f>
        <v>0</v>
      </c>
      <c r="M96" s="337">
        <f>' 2023Budget'!T122</f>
        <v>0</v>
      </c>
      <c r="N96" s="337">
        <f>' 2023Budget'!U122</f>
        <v>0</v>
      </c>
      <c r="O96" s="337">
        <f>' 2023Budget'!V122</f>
        <v>0</v>
      </c>
      <c r="P96" s="337">
        <f>' 2023Budget'!W122</f>
        <v>0</v>
      </c>
    </row>
    <row r="97" spans="1:16" x14ac:dyDescent="0.2">
      <c r="A97" s="333" t="str">
        <f>' 2023Budget'!C123</f>
        <v xml:space="preserve">  54400-00 - Bad Debt</v>
      </c>
      <c r="D97" s="333" t="str">
        <f>' 2023Budget'!D123</f>
        <v>10</v>
      </c>
      <c r="E97" s="337">
        <f>' 2023Budget'!L123</f>
        <v>0</v>
      </c>
      <c r="F97" s="337">
        <f>' 2023Budget'!M123</f>
        <v>0</v>
      </c>
      <c r="G97" s="337">
        <f>' 2023Budget'!N123</f>
        <v>50</v>
      </c>
      <c r="H97" s="337">
        <f>' 2023Budget'!O123</f>
        <v>0</v>
      </c>
      <c r="I97" s="337">
        <f>' 2023Budget'!P123</f>
        <v>50</v>
      </c>
      <c r="J97" s="337">
        <f>' 2023Budget'!Q123</f>
        <v>0</v>
      </c>
      <c r="K97" s="337">
        <f>' 2023Budget'!R123</f>
        <v>50</v>
      </c>
      <c r="L97" s="337">
        <f>' 2023Budget'!S123</f>
        <v>0</v>
      </c>
      <c r="M97" s="337">
        <f>' 2023Budget'!T123</f>
        <v>50</v>
      </c>
      <c r="N97" s="337">
        <f>' 2023Budget'!U123</f>
        <v>0</v>
      </c>
      <c r="O97" s="337">
        <f>' 2023Budget'!V123</f>
        <v>50</v>
      </c>
      <c r="P97" s="337">
        <f>' 2023Budget'!W123</f>
        <v>0</v>
      </c>
    </row>
    <row r="98" spans="1:16" x14ac:dyDescent="0.2">
      <c r="A98" s="333" t="str">
        <f>' 2023Budget'!C124</f>
        <v xml:space="preserve">  54400-99 - Bad Debt Recovery</v>
      </c>
      <c r="D98" s="333" t="str">
        <f>' 2023Budget'!D124</f>
        <v>10</v>
      </c>
      <c r="E98" s="337">
        <f>' 2023Budget'!L124</f>
        <v>0</v>
      </c>
      <c r="F98" s="337">
        <f>' 2023Budget'!M124</f>
        <v>0</v>
      </c>
      <c r="G98" s="337">
        <f>' 2023Budget'!N124</f>
        <v>0</v>
      </c>
      <c r="H98" s="337">
        <f>' 2023Budget'!O124</f>
        <v>0</v>
      </c>
      <c r="I98" s="337">
        <f>' 2023Budget'!P124</f>
        <v>0</v>
      </c>
      <c r="J98" s="337">
        <f>' 2023Budget'!Q124</f>
        <v>0</v>
      </c>
      <c r="K98" s="337">
        <f>' 2023Budget'!R124</f>
        <v>0</v>
      </c>
      <c r="L98" s="337">
        <f>' 2023Budget'!S124</f>
        <v>0</v>
      </c>
      <c r="M98" s="337">
        <f>' 2023Budget'!T124</f>
        <v>0</v>
      </c>
      <c r="N98" s="337">
        <f>' 2023Budget'!U124</f>
        <v>0</v>
      </c>
      <c r="O98" s="337">
        <f>' 2023Budget'!V124</f>
        <v>0</v>
      </c>
      <c r="P98" s="337">
        <f>' 2023Budget'!W124</f>
        <v>0</v>
      </c>
    </row>
    <row r="99" spans="1:16" x14ac:dyDescent="0.2">
      <c r="A99" s="333" t="str">
        <f>' 2023Budget'!C125</f>
        <v xml:space="preserve">  54450-00 - Master Association Assessments</v>
      </c>
      <c r="D99" s="333" t="str">
        <f>' 2023Budget'!D125</f>
        <v>10</v>
      </c>
      <c r="E99" s="337">
        <f>' 2023Budget'!L125</f>
        <v>0</v>
      </c>
      <c r="F99" s="337">
        <f>' 2023Budget'!M125</f>
        <v>0</v>
      </c>
      <c r="G99" s="337">
        <f>' 2023Budget'!N125</f>
        <v>0</v>
      </c>
      <c r="H99" s="337">
        <f>' 2023Budget'!O125</f>
        <v>0</v>
      </c>
      <c r="I99" s="337">
        <f>' 2023Budget'!P125</f>
        <v>0</v>
      </c>
      <c r="J99" s="337">
        <f>' 2023Budget'!Q125</f>
        <v>0</v>
      </c>
      <c r="K99" s="337">
        <f>' 2023Budget'!R125</f>
        <v>0</v>
      </c>
      <c r="L99" s="337">
        <f>' 2023Budget'!S125</f>
        <v>0</v>
      </c>
      <c r="M99" s="337">
        <f>' 2023Budget'!T125</f>
        <v>0</v>
      </c>
      <c r="N99" s="337">
        <f>' 2023Budget'!U125</f>
        <v>0</v>
      </c>
      <c r="O99" s="337">
        <f>' 2023Budget'!V125</f>
        <v>0</v>
      </c>
      <c r="P99" s="337">
        <f>' 2023Budget'!W125</f>
        <v>0</v>
      </c>
    </row>
    <row r="100" spans="1:16" x14ac:dyDescent="0.2">
      <c r="A100" s="333" t="str">
        <f>' 2023Budget'!C126</f>
        <v xml:space="preserve">  54900-00 - Operations, Other</v>
      </c>
      <c r="D100" s="333" t="str">
        <f>' 2023Budget'!D126</f>
        <v>10</v>
      </c>
      <c r="E100" s="337">
        <f>' 2023Budget'!L126</f>
        <v>0</v>
      </c>
      <c r="F100" s="337">
        <f>' 2023Budget'!M126</f>
        <v>0</v>
      </c>
      <c r="G100" s="337">
        <f>' 2023Budget'!N126</f>
        <v>0</v>
      </c>
      <c r="H100" s="337">
        <f>' 2023Budget'!O126</f>
        <v>0</v>
      </c>
      <c r="I100" s="337">
        <f>' 2023Budget'!P126</f>
        <v>0</v>
      </c>
      <c r="J100" s="337">
        <f>' 2023Budget'!Q126</f>
        <v>0</v>
      </c>
      <c r="K100" s="337">
        <f>' 2023Budget'!R126</f>
        <v>0</v>
      </c>
      <c r="L100" s="337">
        <f>' 2023Budget'!S126</f>
        <v>0</v>
      </c>
      <c r="M100" s="337">
        <f>' 2023Budget'!T126</f>
        <v>0</v>
      </c>
      <c r="N100" s="337">
        <f>' 2023Budget'!U126</f>
        <v>0</v>
      </c>
      <c r="O100" s="337">
        <f>' 2023Budget'!V126</f>
        <v>0</v>
      </c>
      <c r="P100" s="337">
        <f>' 2023Budget'!W126</f>
        <v>0</v>
      </c>
    </row>
    <row r="101" spans="1:16" x14ac:dyDescent="0.2">
      <c r="A101" s="333" t="str">
        <f>' 2023Budget'!C129</f>
        <v xml:space="preserve">  55100-00 - Fire Inspection</v>
      </c>
      <c r="D101" s="333" t="str">
        <f>' 2023Budget'!D129</f>
        <v>10</v>
      </c>
      <c r="E101" s="337">
        <f>' 2023Budget'!L129</f>
        <v>0</v>
      </c>
      <c r="F101" s="337">
        <f>' 2023Budget'!M129</f>
        <v>0</v>
      </c>
      <c r="G101" s="337">
        <f>' 2023Budget'!N129</f>
        <v>0</v>
      </c>
      <c r="H101" s="337">
        <f>' 2023Budget'!O129</f>
        <v>0</v>
      </c>
      <c r="I101" s="337">
        <f>' 2023Budget'!P129</f>
        <v>0</v>
      </c>
      <c r="J101" s="337">
        <f>' 2023Budget'!Q129</f>
        <v>0</v>
      </c>
      <c r="K101" s="337">
        <f>' 2023Budget'!R129</f>
        <v>0</v>
      </c>
      <c r="L101" s="337">
        <f>' 2023Budget'!S129</f>
        <v>0</v>
      </c>
      <c r="M101" s="337">
        <f>' 2023Budget'!T129</f>
        <v>0</v>
      </c>
      <c r="N101" s="337">
        <f>' 2023Budget'!U129</f>
        <v>8000</v>
      </c>
      <c r="O101" s="337">
        <f>' 2023Budget'!V129</f>
        <v>0</v>
      </c>
      <c r="P101" s="337">
        <f>' 2023Budget'!W129</f>
        <v>0</v>
      </c>
    </row>
    <row r="102" spans="1:16" x14ac:dyDescent="0.2">
      <c r="A102" s="333" t="str">
        <f>' 2023Budget'!C130</f>
        <v xml:space="preserve">  55200-00 - Fire Alarm Monitoring</v>
      </c>
      <c r="D102" s="333" t="str">
        <f>' 2023Budget'!D130</f>
        <v>10</v>
      </c>
      <c r="E102" s="337">
        <f>' 2023Budget'!L130</f>
        <v>253.75</v>
      </c>
      <c r="F102" s="337">
        <f>' 2023Budget'!M130</f>
        <v>253.75</v>
      </c>
      <c r="G102" s="337">
        <f>' 2023Budget'!N130</f>
        <v>253.75</v>
      </c>
      <c r="H102" s="337">
        <f>' 2023Budget'!O130</f>
        <v>253.75</v>
      </c>
      <c r="I102" s="337">
        <f>' 2023Budget'!P130</f>
        <v>253.75</v>
      </c>
      <c r="J102" s="337">
        <f>' 2023Budget'!Q130</f>
        <v>253.75</v>
      </c>
      <c r="K102" s="337">
        <f>' 2023Budget'!R130</f>
        <v>253.75</v>
      </c>
      <c r="L102" s="337">
        <f>' 2023Budget'!S130</f>
        <v>253.75</v>
      </c>
      <c r="M102" s="337">
        <f>' 2023Budget'!T130</f>
        <v>253.75</v>
      </c>
      <c r="N102" s="337">
        <f>' 2023Budget'!U130</f>
        <v>253.75</v>
      </c>
      <c r="O102" s="337">
        <f>' 2023Budget'!V130</f>
        <v>253.75</v>
      </c>
      <c r="P102" s="337">
        <f>' 2023Budget'!W130</f>
        <v>253.75</v>
      </c>
    </row>
    <row r="103" spans="1:16" x14ac:dyDescent="0.2">
      <c r="A103" s="333" t="str">
        <f>' 2023Budget'!C131</f>
        <v xml:space="preserve">  55300-00 - Fire Extinguisher Service</v>
      </c>
      <c r="D103" s="333" t="str">
        <f>' 2023Budget'!D131</f>
        <v>10</v>
      </c>
      <c r="E103" s="337">
        <f>' 2023Budget'!L131</f>
        <v>0</v>
      </c>
      <c r="F103" s="337">
        <f>' 2023Budget'!M131</f>
        <v>0</v>
      </c>
      <c r="G103" s="337">
        <f>' 2023Budget'!N131</f>
        <v>0</v>
      </c>
      <c r="H103" s="337">
        <f>' 2023Budget'!O131</f>
        <v>0</v>
      </c>
      <c r="I103" s="337">
        <f>' 2023Budget'!P131</f>
        <v>1500</v>
      </c>
      <c r="J103" s="337">
        <f>' 2023Budget'!Q131</f>
        <v>0</v>
      </c>
      <c r="K103" s="337">
        <f>' 2023Budget'!R131</f>
        <v>0</v>
      </c>
      <c r="L103" s="337">
        <f>' 2023Budget'!S131</f>
        <v>0</v>
      </c>
      <c r="M103" s="337">
        <f>' 2023Budget'!T131</f>
        <v>0</v>
      </c>
      <c r="N103" s="337">
        <f>' 2023Budget'!U131</f>
        <v>0</v>
      </c>
      <c r="O103" s="337">
        <f>' 2023Budget'!V131</f>
        <v>0</v>
      </c>
      <c r="P103" s="337">
        <f>' 2023Budget'!W131</f>
        <v>0</v>
      </c>
    </row>
    <row r="104" spans="1:16" x14ac:dyDescent="0.2">
      <c r="A104" s="333" t="str">
        <f>' 2023Budget'!C132</f>
        <v xml:space="preserve">  55400-00 - Fire Service Calls</v>
      </c>
      <c r="D104" s="333" t="str">
        <f>' 2023Budget'!D132</f>
        <v>10</v>
      </c>
      <c r="E104" s="337">
        <f>' 2023Budget'!L132</f>
        <v>1000</v>
      </c>
      <c r="F104" s="337">
        <f>' 2023Budget'!M132</f>
        <v>1000</v>
      </c>
      <c r="G104" s="337">
        <f>' 2023Budget'!N132</f>
        <v>1000</v>
      </c>
      <c r="H104" s="337">
        <f>' 2023Budget'!O132</f>
        <v>1000</v>
      </c>
      <c r="I104" s="337">
        <f>' 2023Budget'!P132</f>
        <v>1000</v>
      </c>
      <c r="J104" s="337">
        <f>' 2023Budget'!Q132</f>
        <v>1000</v>
      </c>
      <c r="K104" s="337">
        <f>' 2023Budget'!R132</f>
        <v>1000</v>
      </c>
      <c r="L104" s="337">
        <f>' 2023Budget'!S132</f>
        <v>1000</v>
      </c>
      <c r="M104" s="337">
        <f>' 2023Budget'!T132</f>
        <v>1000</v>
      </c>
      <c r="N104" s="337">
        <f>' 2023Budget'!U132</f>
        <v>1000</v>
      </c>
      <c r="O104" s="337">
        <f>' 2023Budget'!V132</f>
        <v>1000</v>
      </c>
      <c r="P104" s="337">
        <f>' 2023Budget'!W132</f>
        <v>1000</v>
      </c>
    </row>
    <row r="105" spans="1:16" x14ac:dyDescent="0.2">
      <c r="A105" s="333" t="str">
        <f>' 2023Budget'!C135</f>
        <v xml:space="preserve">  56100-00 - Gas</v>
      </c>
      <c r="D105" s="333" t="str">
        <f>' 2023Budget'!D135</f>
        <v>10</v>
      </c>
      <c r="E105" s="337">
        <f>' 2023Budget'!L135</f>
        <v>0</v>
      </c>
      <c r="F105" s="337">
        <f>' 2023Budget'!M135</f>
        <v>0</v>
      </c>
      <c r="G105" s="337">
        <f>' 2023Budget'!N135</f>
        <v>0</v>
      </c>
      <c r="H105" s="337">
        <f>' 2023Budget'!O135</f>
        <v>0</v>
      </c>
      <c r="I105" s="337">
        <f>' 2023Budget'!P135</f>
        <v>0</v>
      </c>
      <c r="J105" s="337">
        <f>' 2023Budget'!Q135</f>
        <v>0</v>
      </c>
      <c r="K105" s="337">
        <f>' 2023Budget'!R135</f>
        <v>0</v>
      </c>
      <c r="L105" s="337">
        <f>' 2023Budget'!S135</f>
        <v>0</v>
      </c>
      <c r="M105" s="337">
        <f>' 2023Budget'!T135</f>
        <v>0</v>
      </c>
      <c r="N105" s="337">
        <f>' 2023Budget'!U135</f>
        <v>0</v>
      </c>
      <c r="O105" s="337">
        <f>' 2023Budget'!V135</f>
        <v>0</v>
      </c>
      <c r="P105" s="337">
        <f>' 2023Budget'!W135</f>
        <v>0</v>
      </c>
    </row>
    <row r="106" spans="1:16" x14ac:dyDescent="0.2">
      <c r="A106" s="333" t="str">
        <f>' 2023Budget'!C136</f>
        <v xml:space="preserve">  56150-00 - Electricity</v>
      </c>
      <c r="D106" s="333" t="str">
        <f>' 2023Budget'!D136</f>
        <v>10</v>
      </c>
      <c r="E106" s="337">
        <f>' 2023Budget'!L136</f>
        <v>804.08333333333337</v>
      </c>
      <c r="F106" s="337">
        <f>' 2023Budget'!M136</f>
        <v>804.08333333333337</v>
      </c>
      <c r="G106" s="337">
        <f>' 2023Budget'!N136</f>
        <v>804.08333333333337</v>
      </c>
      <c r="H106" s="337">
        <f>' 2023Budget'!O136</f>
        <v>804.08333333333337</v>
      </c>
      <c r="I106" s="337">
        <f>' 2023Budget'!P136</f>
        <v>804.08333333333337</v>
      </c>
      <c r="J106" s="337">
        <f>' 2023Budget'!Q136</f>
        <v>804.08333333333337</v>
      </c>
      <c r="K106" s="337">
        <f>' 2023Budget'!R136</f>
        <v>804.08333333333337</v>
      </c>
      <c r="L106" s="337">
        <f>' 2023Budget'!S136</f>
        <v>804.08333333333337</v>
      </c>
      <c r="M106" s="337">
        <f>' 2023Budget'!T136</f>
        <v>804.08333333333337</v>
      </c>
      <c r="N106" s="337">
        <f>' 2023Budget'!U136</f>
        <v>804.08333333333337</v>
      </c>
      <c r="O106" s="337">
        <f>' 2023Budget'!V136</f>
        <v>804.08333333333337</v>
      </c>
      <c r="P106" s="337">
        <f>' 2023Budget'!W136</f>
        <v>804.08333333333337</v>
      </c>
    </row>
    <row r="107" spans="1:16" x14ac:dyDescent="0.2">
      <c r="A107" s="333" t="str">
        <f>' 2023Budget'!C137</f>
        <v xml:space="preserve">  56200-00 - Water</v>
      </c>
      <c r="D107" s="333" t="str">
        <f>' 2023Budget'!D137</f>
        <v>10</v>
      </c>
      <c r="E107" s="337">
        <f>' 2023Budget'!L137</f>
        <v>0</v>
      </c>
      <c r="F107" s="337">
        <f>' 2023Budget'!M137</f>
        <v>14167</v>
      </c>
      <c r="G107" s="337">
        <f>' 2023Budget'!N137</f>
        <v>14167</v>
      </c>
      <c r="H107" s="337">
        <f>' 2023Budget'!O137</f>
        <v>0</v>
      </c>
      <c r="I107" s="337">
        <f>' 2023Budget'!P137</f>
        <v>14167</v>
      </c>
      <c r="J107" s="337">
        <f>' 2023Budget'!Q137</f>
        <v>0</v>
      </c>
      <c r="K107" s="337">
        <f>' 2023Budget'!R137</f>
        <v>14167</v>
      </c>
      <c r="L107" s="337">
        <f>' 2023Budget'!S137</f>
        <v>0</v>
      </c>
      <c r="M107" s="337">
        <f>' 2023Budget'!T137</f>
        <v>14167</v>
      </c>
      <c r="N107" s="337">
        <f>' 2023Budget'!U137</f>
        <v>0</v>
      </c>
      <c r="O107" s="337">
        <f>' 2023Budget'!V137</f>
        <v>14167</v>
      </c>
      <c r="P107" s="337">
        <f>' 2023Budget'!W137</f>
        <v>0</v>
      </c>
    </row>
    <row r="108" spans="1:16" x14ac:dyDescent="0.2">
      <c r="A108" s="333" t="str">
        <f>' 2023Budget'!C138</f>
        <v xml:space="preserve">  56210-00 - Water, Irrigation</v>
      </c>
      <c r="D108" s="333" t="str">
        <f>' 2023Budget'!D138</f>
        <v>10</v>
      </c>
      <c r="E108" s="337">
        <f>' 2023Budget'!L138</f>
        <v>0</v>
      </c>
      <c r="F108" s="337">
        <f>' 2023Budget'!M138</f>
        <v>0</v>
      </c>
      <c r="G108" s="337">
        <f>' 2023Budget'!N138</f>
        <v>0</v>
      </c>
      <c r="H108" s="337">
        <f>' 2023Budget'!O138</f>
        <v>0</v>
      </c>
      <c r="I108" s="337">
        <f>' 2023Budget'!P138</f>
        <v>0</v>
      </c>
      <c r="J108" s="337">
        <f>' 2023Budget'!Q138</f>
        <v>0</v>
      </c>
      <c r="K108" s="337">
        <f>' 2023Budget'!R138</f>
        <v>0</v>
      </c>
      <c r="L108" s="337">
        <f>' 2023Budget'!S138</f>
        <v>0</v>
      </c>
      <c r="M108" s="337">
        <f>' 2023Budget'!T138</f>
        <v>0</v>
      </c>
      <c r="N108" s="337">
        <f>' 2023Budget'!U138</f>
        <v>0</v>
      </c>
      <c r="O108" s="337">
        <f>' 2023Budget'!V138</f>
        <v>0</v>
      </c>
      <c r="P108" s="337">
        <f>' 2023Budget'!W138</f>
        <v>0</v>
      </c>
    </row>
    <row r="109" spans="1:16" x14ac:dyDescent="0.2">
      <c r="A109" s="333" t="str">
        <f>' 2023Budget'!C139</f>
        <v xml:space="preserve">  56250-00 - Sewer</v>
      </c>
      <c r="D109" s="333" t="str">
        <f>' 2023Budget'!D139</f>
        <v>10</v>
      </c>
      <c r="E109" s="337">
        <f>' 2023Budget'!L139</f>
        <v>0</v>
      </c>
      <c r="F109" s="337">
        <f>' 2023Budget'!M139</f>
        <v>16702</v>
      </c>
      <c r="G109" s="337">
        <f>' 2023Budget'!N139</f>
        <v>16702</v>
      </c>
      <c r="H109" s="337">
        <f>' 2023Budget'!O139</f>
        <v>0</v>
      </c>
      <c r="I109" s="337">
        <f>' 2023Budget'!P139</f>
        <v>16702</v>
      </c>
      <c r="J109" s="337">
        <f>' 2023Budget'!Q139</f>
        <v>0</v>
      </c>
      <c r="K109" s="337">
        <f>' 2023Budget'!R139</f>
        <v>16702</v>
      </c>
      <c r="L109" s="337">
        <f>' 2023Budget'!S139</f>
        <v>0</v>
      </c>
      <c r="M109" s="337">
        <f>' 2023Budget'!T139</f>
        <v>16702</v>
      </c>
      <c r="N109" s="337">
        <f>' 2023Budget'!U139</f>
        <v>0</v>
      </c>
      <c r="O109" s="337">
        <f>' 2023Budget'!V139</f>
        <v>16702</v>
      </c>
      <c r="P109" s="337">
        <f>' 2023Budget'!W139</f>
        <v>0</v>
      </c>
    </row>
    <row r="110" spans="1:16" x14ac:dyDescent="0.2">
      <c r="A110" s="333" t="str">
        <f>' 2023Budget'!C140</f>
        <v xml:space="preserve">  56270-00 - Drainage / Surface Water</v>
      </c>
      <c r="D110" s="333" t="str">
        <f>' 2023Budget'!D140</f>
        <v>10</v>
      </c>
      <c r="E110" s="337">
        <f>' 2023Budget'!L140</f>
        <v>0</v>
      </c>
      <c r="F110" s="337">
        <f>' 2023Budget'!M140</f>
        <v>2584</v>
      </c>
      <c r="G110" s="337">
        <f>' 2023Budget'!N140</f>
        <v>2584</v>
      </c>
      <c r="H110" s="337">
        <f>' 2023Budget'!O140</f>
        <v>0</v>
      </c>
      <c r="I110" s="337">
        <f>' 2023Budget'!P140</f>
        <v>2584</v>
      </c>
      <c r="J110" s="337">
        <f>' 2023Budget'!Q140</f>
        <v>0</v>
      </c>
      <c r="K110" s="337">
        <f>' 2023Budget'!R140</f>
        <v>2584</v>
      </c>
      <c r="L110" s="337">
        <f>' 2023Budget'!S140</f>
        <v>0</v>
      </c>
      <c r="M110" s="337">
        <f>' 2023Budget'!T140</f>
        <v>2584</v>
      </c>
      <c r="N110" s="337">
        <f>' 2023Budget'!U140</f>
        <v>0</v>
      </c>
      <c r="O110" s="337">
        <f>' 2023Budget'!V140</f>
        <v>2584</v>
      </c>
      <c r="P110" s="337">
        <f>' 2023Budget'!W140</f>
        <v>0</v>
      </c>
    </row>
    <row r="111" spans="1:16" x14ac:dyDescent="0.2">
      <c r="A111" s="333" t="str">
        <f>' 2023Budget'!C141</f>
        <v xml:space="preserve">  56300-00 - Metro Sewer</v>
      </c>
      <c r="D111" s="333" t="str">
        <f>' 2023Budget'!D141</f>
        <v>10</v>
      </c>
      <c r="E111" s="337">
        <f>' 2023Budget'!L141</f>
        <v>0</v>
      </c>
      <c r="F111" s="337">
        <f>' 2023Budget'!M141</f>
        <v>0</v>
      </c>
      <c r="G111" s="337">
        <f>' 2023Budget'!N141</f>
        <v>0</v>
      </c>
      <c r="H111" s="337">
        <f>' 2023Budget'!O141</f>
        <v>0</v>
      </c>
      <c r="I111" s="337">
        <f>' 2023Budget'!P141</f>
        <v>0</v>
      </c>
      <c r="J111" s="337">
        <f>' 2023Budget'!Q141</f>
        <v>0</v>
      </c>
      <c r="K111" s="337">
        <f>' 2023Budget'!R141</f>
        <v>0</v>
      </c>
      <c r="L111" s="337">
        <f>' 2023Budget'!S141</f>
        <v>0</v>
      </c>
      <c r="M111" s="337">
        <f>' 2023Budget'!T141</f>
        <v>0</v>
      </c>
      <c r="N111" s="337">
        <f>' 2023Budget'!U141</f>
        <v>0</v>
      </c>
      <c r="O111" s="337">
        <f>' 2023Budget'!V141</f>
        <v>0</v>
      </c>
      <c r="P111" s="337">
        <f>' 2023Budget'!W141</f>
        <v>0</v>
      </c>
    </row>
    <row r="112" spans="1:16" x14ac:dyDescent="0.2">
      <c r="A112" s="333" t="str">
        <f>' 2023Budget'!C142</f>
        <v xml:space="preserve">  56350-00 - Trash Removal</v>
      </c>
      <c r="D112" s="333" t="str">
        <f>' 2023Budget'!D142</f>
        <v>10</v>
      </c>
      <c r="E112" s="337">
        <f>' 2023Budget'!L142</f>
        <v>3935.4166666666665</v>
      </c>
      <c r="F112" s="337">
        <f>' 2023Budget'!M142</f>
        <v>3935.4166666666665</v>
      </c>
      <c r="G112" s="337">
        <f>' 2023Budget'!N142</f>
        <v>3935.4166666666665</v>
      </c>
      <c r="H112" s="337">
        <f>' 2023Budget'!O142</f>
        <v>3935.4166666666665</v>
      </c>
      <c r="I112" s="337">
        <f>' 2023Budget'!P142</f>
        <v>3935.4166666666665</v>
      </c>
      <c r="J112" s="337">
        <f>' 2023Budget'!Q142</f>
        <v>3935.4166666666665</v>
      </c>
      <c r="K112" s="337">
        <f>' 2023Budget'!R142</f>
        <v>3935.4166666666665</v>
      </c>
      <c r="L112" s="337">
        <f>' 2023Budget'!S142</f>
        <v>3935.4166666666665</v>
      </c>
      <c r="M112" s="337">
        <f>' 2023Budget'!T142</f>
        <v>3935.4166666666665</v>
      </c>
      <c r="N112" s="337">
        <f>' 2023Budget'!U142</f>
        <v>3935.4166666666665</v>
      </c>
      <c r="O112" s="337">
        <f>' 2023Budget'!V142</f>
        <v>3935.4166666666665</v>
      </c>
      <c r="P112" s="337">
        <f>' 2023Budget'!W142</f>
        <v>3935.4166666666665</v>
      </c>
    </row>
    <row r="113" spans="1:16" x14ac:dyDescent="0.2">
      <c r="A113" s="333" t="str">
        <f>' 2023Budget'!C143</f>
        <v xml:space="preserve">  56400-00 - Cable TV</v>
      </c>
      <c r="D113" s="333" t="str">
        <f>' 2023Budget'!D143</f>
        <v>10</v>
      </c>
      <c r="E113" s="337">
        <f>' 2023Budget'!L143</f>
        <v>0</v>
      </c>
      <c r="F113" s="337">
        <f>' 2023Budget'!M143</f>
        <v>0</v>
      </c>
      <c r="G113" s="337">
        <f>' 2023Budget'!N143</f>
        <v>0</v>
      </c>
      <c r="H113" s="337">
        <f>' 2023Budget'!O143</f>
        <v>0</v>
      </c>
      <c r="I113" s="337">
        <f>' 2023Budget'!P143</f>
        <v>0</v>
      </c>
      <c r="J113" s="337">
        <f>' 2023Budget'!Q143</f>
        <v>0</v>
      </c>
      <c r="K113" s="337">
        <f>' 2023Budget'!R143</f>
        <v>0</v>
      </c>
      <c r="L113" s="337">
        <f>' 2023Budget'!S143</f>
        <v>0</v>
      </c>
      <c r="M113" s="337">
        <f>' 2023Budget'!T143</f>
        <v>0</v>
      </c>
      <c r="N113" s="337">
        <f>' 2023Budget'!U143</f>
        <v>0</v>
      </c>
      <c r="O113" s="337">
        <f>' 2023Budget'!V143</f>
        <v>0</v>
      </c>
      <c r="P113" s="337">
        <f>' 2023Budget'!W143</f>
        <v>0</v>
      </c>
    </row>
    <row r="114" spans="1:16" x14ac:dyDescent="0.2">
      <c r="A114" s="333" t="str">
        <f>' 2023Budget'!C146</f>
        <v xml:space="preserve">  56550-00 - Telephone</v>
      </c>
      <c r="D114" s="333" t="str">
        <f>' 2023Budget'!D146</f>
        <v>10</v>
      </c>
      <c r="E114" s="337">
        <f>' 2023Budget'!L146</f>
        <v>0</v>
      </c>
      <c r="F114" s="337">
        <f>' 2023Budget'!M146</f>
        <v>0</v>
      </c>
      <c r="G114" s="337">
        <f>' 2023Budget'!N146</f>
        <v>0</v>
      </c>
      <c r="H114" s="337">
        <f>' 2023Budget'!O146</f>
        <v>0</v>
      </c>
      <c r="I114" s="337">
        <f>' 2023Budget'!P146</f>
        <v>0</v>
      </c>
      <c r="J114" s="337">
        <f>' 2023Budget'!Q146</f>
        <v>0</v>
      </c>
      <c r="K114" s="337">
        <f>' 2023Budget'!R146</f>
        <v>0</v>
      </c>
      <c r="L114" s="337">
        <f>' 2023Budget'!S146</f>
        <v>0</v>
      </c>
      <c r="M114" s="337">
        <f>' 2023Budget'!T146</f>
        <v>0</v>
      </c>
      <c r="N114" s="337">
        <f>' 2023Budget'!U146</f>
        <v>0</v>
      </c>
      <c r="O114" s="337">
        <f>' 2023Budget'!V146</f>
        <v>0</v>
      </c>
      <c r="P114" s="337">
        <f>' 2023Budget'!W146</f>
        <v>0</v>
      </c>
    </row>
    <row r="115" spans="1:16" x14ac:dyDescent="0.2">
      <c r="A115" s="333" t="str">
        <f>' 2023Budget'!C147</f>
        <v xml:space="preserve">  56950-00 - Utilities, Other</v>
      </c>
      <c r="D115" s="333" t="str">
        <f>' 2023Budget'!D147</f>
        <v>10</v>
      </c>
      <c r="E115" s="337">
        <f>' 2023Budget'!L147</f>
        <v>0</v>
      </c>
      <c r="F115" s="337">
        <f>' 2023Budget'!M147</f>
        <v>0</v>
      </c>
      <c r="G115" s="337">
        <f>' 2023Budget'!N147</f>
        <v>0</v>
      </c>
      <c r="H115" s="337">
        <f>' 2023Budget'!O147</f>
        <v>0</v>
      </c>
      <c r="I115" s="337">
        <f>' 2023Budget'!P147</f>
        <v>0</v>
      </c>
      <c r="J115" s="337">
        <f>' 2023Budget'!Q147</f>
        <v>0</v>
      </c>
      <c r="K115" s="337">
        <f>' 2023Budget'!R147</f>
        <v>0</v>
      </c>
      <c r="L115" s="337">
        <f>' 2023Budget'!S147</f>
        <v>0</v>
      </c>
      <c r="M115" s="337">
        <f>' 2023Budget'!T147</f>
        <v>0</v>
      </c>
      <c r="N115" s="337">
        <f>' 2023Budget'!U147</f>
        <v>0</v>
      </c>
      <c r="O115" s="337">
        <f>' 2023Budget'!V147</f>
        <v>0</v>
      </c>
      <c r="P115" s="337">
        <f>' 2023Budget'!W147</f>
        <v>0</v>
      </c>
    </row>
    <row r="116" spans="1:16" x14ac:dyDescent="0.2">
      <c r="A116" s="333" t="str">
        <f>' 2023Budget'!C150</f>
        <v xml:space="preserve">  57000-00 - Owned Units, Assessments</v>
      </c>
      <c r="D116" s="333" t="str">
        <f>' 2023Budget'!D150</f>
        <v>10</v>
      </c>
      <c r="E116" s="337">
        <f>' 2023Budget'!L150</f>
        <v>0</v>
      </c>
      <c r="F116" s="337">
        <f>' 2023Budget'!M150</f>
        <v>0</v>
      </c>
      <c r="G116" s="337">
        <f>' 2023Budget'!N150</f>
        <v>0</v>
      </c>
      <c r="H116" s="337">
        <f>' 2023Budget'!O150</f>
        <v>0</v>
      </c>
      <c r="I116" s="337">
        <f>' 2023Budget'!P150</f>
        <v>0</v>
      </c>
      <c r="J116" s="337">
        <f>' 2023Budget'!Q150</f>
        <v>0</v>
      </c>
      <c r="K116" s="337">
        <f>' 2023Budget'!R150</f>
        <v>0</v>
      </c>
      <c r="L116" s="337">
        <f>' 2023Budget'!S150</f>
        <v>0</v>
      </c>
      <c r="M116" s="337">
        <f>' 2023Budget'!T150</f>
        <v>0</v>
      </c>
      <c r="N116" s="337">
        <f>' 2023Budget'!U150</f>
        <v>0</v>
      </c>
      <c r="O116" s="337">
        <f>' 2023Budget'!V150</f>
        <v>0</v>
      </c>
      <c r="P116" s="337">
        <f>' 2023Budget'!W150</f>
        <v>0</v>
      </c>
    </row>
    <row r="117" spans="1:16" x14ac:dyDescent="0.2">
      <c r="A117" s="333" t="str">
        <f>' 2023Budget'!C151</f>
        <v xml:space="preserve">  57100-00 - Owned Units, Misc Expenses</v>
      </c>
      <c r="D117" s="333" t="str">
        <f>' 2023Budget'!D151</f>
        <v>10</v>
      </c>
      <c r="E117" s="337">
        <f>' 2023Budget'!L151</f>
        <v>0</v>
      </c>
      <c r="F117" s="337">
        <f>' 2023Budget'!M151</f>
        <v>0</v>
      </c>
      <c r="G117" s="337">
        <f>' 2023Budget'!N151</f>
        <v>0</v>
      </c>
      <c r="H117" s="337">
        <f>' 2023Budget'!O151</f>
        <v>0</v>
      </c>
      <c r="I117" s="337">
        <f>' 2023Budget'!P151</f>
        <v>0</v>
      </c>
      <c r="J117" s="337">
        <f>' 2023Budget'!Q151</f>
        <v>0</v>
      </c>
      <c r="K117" s="337">
        <f>' 2023Budget'!R151</f>
        <v>0</v>
      </c>
      <c r="L117" s="337">
        <f>' 2023Budget'!S151</f>
        <v>0</v>
      </c>
      <c r="M117" s="337">
        <f>' 2023Budget'!T151</f>
        <v>0</v>
      </c>
      <c r="N117" s="337">
        <f>' 2023Budget'!U151</f>
        <v>0</v>
      </c>
      <c r="O117" s="337">
        <f>' 2023Budget'!V151</f>
        <v>0</v>
      </c>
      <c r="P117" s="337">
        <f>' 2023Budget'!W151</f>
        <v>0</v>
      </c>
    </row>
    <row r="118" spans="1:16" x14ac:dyDescent="0.2">
      <c r="A118" s="333" t="str">
        <f>' 2023Budget'!C152</f>
        <v xml:space="preserve">  57200-00 - Owned Units, Lease Expenses</v>
      </c>
      <c r="D118" s="333" t="str">
        <f>' 2023Budget'!D152</f>
        <v>10</v>
      </c>
      <c r="E118" s="337">
        <f>' 2023Budget'!L152</f>
        <v>0</v>
      </c>
      <c r="F118" s="337">
        <f>' 2023Budget'!M152</f>
        <v>0</v>
      </c>
      <c r="G118" s="337">
        <f>' 2023Budget'!N152</f>
        <v>0</v>
      </c>
      <c r="H118" s="337">
        <f>' 2023Budget'!O152</f>
        <v>0</v>
      </c>
      <c r="I118" s="337">
        <f>' 2023Budget'!P152</f>
        <v>0</v>
      </c>
      <c r="J118" s="337">
        <f>' 2023Budget'!Q152</f>
        <v>0</v>
      </c>
      <c r="K118" s="337">
        <f>' 2023Budget'!R152</f>
        <v>0</v>
      </c>
      <c r="L118" s="337">
        <f>' 2023Budget'!S152</f>
        <v>0</v>
      </c>
      <c r="M118" s="337">
        <f>' 2023Budget'!T152</f>
        <v>0</v>
      </c>
      <c r="N118" s="337">
        <f>' 2023Budget'!U152</f>
        <v>0</v>
      </c>
      <c r="O118" s="337">
        <f>' 2023Budget'!V152</f>
        <v>0</v>
      </c>
      <c r="P118" s="337">
        <f>' 2023Budget'!W152</f>
        <v>0</v>
      </c>
    </row>
    <row r="119" spans="1:16" x14ac:dyDescent="0.2">
      <c r="A119" s="333" t="str">
        <f>' 2023Budget'!C155</f>
        <v xml:space="preserve">  58100-00 - Property Taxes</v>
      </c>
      <c r="D119" s="333" t="str">
        <f>' 2023Budget'!D155</f>
        <v>10</v>
      </c>
      <c r="E119" s="337">
        <f>' 2023Budget'!L155</f>
        <v>0</v>
      </c>
      <c r="F119" s="337">
        <f>' 2023Budget'!M155</f>
        <v>0</v>
      </c>
      <c r="G119" s="337">
        <f>' 2023Budget'!N155</f>
        <v>0</v>
      </c>
      <c r="H119" s="337">
        <f>' 2023Budget'!O155</f>
        <v>0</v>
      </c>
      <c r="I119" s="337">
        <f>' 2023Budget'!P155</f>
        <v>0</v>
      </c>
      <c r="J119" s="337">
        <f>' 2023Budget'!Q155</f>
        <v>0</v>
      </c>
      <c r="K119" s="337">
        <f>' 2023Budget'!R155</f>
        <v>0</v>
      </c>
      <c r="L119" s="337">
        <f>' 2023Budget'!S155</f>
        <v>0</v>
      </c>
      <c r="M119" s="337">
        <f>' 2023Budget'!T155</f>
        <v>0</v>
      </c>
      <c r="N119" s="337">
        <f>' 2023Budget'!U155</f>
        <v>0</v>
      </c>
      <c r="O119" s="337">
        <f>' 2023Budget'!V155</f>
        <v>0</v>
      </c>
      <c r="P119" s="337">
        <f>' 2023Budget'!W155</f>
        <v>0</v>
      </c>
    </row>
    <row r="120" spans="1:16" x14ac:dyDescent="0.2">
      <c r="A120" s="333" t="str">
        <f>' 2023Budget'!C156</f>
        <v xml:space="preserve">  58200-00 - Federal Income Taxes</v>
      </c>
      <c r="D120" s="333" t="str">
        <f>' 2023Budget'!D156</f>
        <v>10</v>
      </c>
      <c r="E120" s="337">
        <f>' 2023Budget'!L156</f>
        <v>0</v>
      </c>
      <c r="F120" s="337">
        <f>' 2023Budget'!M156</f>
        <v>0</v>
      </c>
      <c r="G120" s="337">
        <f>' 2023Budget'!N156</f>
        <v>0</v>
      </c>
      <c r="H120" s="337">
        <f>' 2023Budget'!O156</f>
        <v>0</v>
      </c>
      <c r="I120" s="337">
        <f>' 2023Budget'!P156</f>
        <v>0</v>
      </c>
      <c r="J120" s="337">
        <f>' 2023Budget'!Q156</f>
        <v>0</v>
      </c>
      <c r="K120" s="337">
        <f>' 2023Budget'!R156</f>
        <v>0</v>
      </c>
      <c r="L120" s="337">
        <f>' 2023Budget'!S156</f>
        <v>0</v>
      </c>
      <c r="M120" s="337">
        <f>' 2023Budget'!T156</f>
        <v>0</v>
      </c>
      <c r="N120" s="337">
        <f>' 2023Budget'!U156</f>
        <v>0</v>
      </c>
      <c r="O120" s="337">
        <f>' 2023Budget'!V156</f>
        <v>0</v>
      </c>
      <c r="P120" s="337">
        <f>' 2023Budget'!W156</f>
        <v>0</v>
      </c>
    </row>
    <row r="121" spans="1:16" x14ac:dyDescent="0.2">
      <c r="A121" s="333" t="str">
        <f>' 2023Budget'!C159</f>
        <v xml:space="preserve">  59100-00 - Finance Committee</v>
      </c>
      <c r="D121" s="333" t="str">
        <f>' 2023Budget'!D159</f>
        <v>10</v>
      </c>
      <c r="E121" s="337">
        <f>' 2023Budget'!L159</f>
        <v>0</v>
      </c>
      <c r="F121" s="337">
        <f>' 2023Budget'!M159</f>
        <v>0</v>
      </c>
      <c r="G121" s="337">
        <f>' 2023Budget'!N159</f>
        <v>0</v>
      </c>
      <c r="H121" s="337">
        <f>' 2023Budget'!O159</f>
        <v>0</v>
      </c>
      <c r="I121" s="337">
        <f>' 2023Budget'!P159</f>
        <v>0</v>
      </c>
      <c r="J121" s="337">
        <f>' 2023Budget'!Q159</f>
        <v>0</v>
      </c>
      <c r="K121" s="337">
        <f>' 2023Budget'!R159</f>
        <v>0</v>
      </c>
      <c r="L121" s="337">
        <f>' 2023Budget'!S159</f>
        <v>0</v>
      </c>
      <c r="M121" s="337">
        <f>' 2023Budget'!T159</f>
        <v>0</v>
      </c>
      <c r="N121" s="337">
        <f>' 2023Budget'!U159</f>
        <v>0</v>
      </c>
      <c r="O121" s="337">
        <f>' 2023Budget'!V159</f>
        <v>0</v>
      </c>
      <c r="P121" s="337">
        <f>' 2023Budget'!W159</f>
        <v>0</v>
      </c>
    </row>
    <row r="122" spans="1:16" x14ac:dyDescent="0.2">
      <c r="A122" s="333" t="str">
        <f>' 2023Budget'!C160</f>
        <v xml:space="preserve">  59100-05 - Communications Committee</v>
      </c>
      <c r="D122" s="333" t="str">
        <f>' 2023Budget'!D160</f>
        <v>10</v>
      </c>
      <c r="E122" s="337">
        <f>' 2023Budget'!L160</f>
        <v>0</v>
      </c>
      <c r="F122" s="337">
        <f>' 2023Budget'!M160</f>
        <v>0</v>
      </c>
      <c r="G122" s="337">
        <f>' 2023Budget'!N160</f>
        <v>0</v>
      </c>
      <c r="H122" s="337">
        <f>' 2023Budget'!O160</f>
        <v>0</v>
      </c>
      <c r="I122" s="337">
        <f>' 2023Budget'!P160</f>
        <v>0</v>
      </c>
      <c r="J122" s="337">
        <f>' 2023Budget'!Q160</f>
        <v>0</v>
      </c>
      <c r="K122" s="337">
        <f>' 2023Budget'!R160</f>
        <v>0</v>
      </c>
      <c r="L122" s="337">
        <f>' 2023Budget'!S160</f>
        <v>0</v>
      </c>
      <c r="M122" s="337">
        <f>' 2023Budget'!T160</f>
        <v>0</v>
      </c>
      <c r="N122" s="337">
        <f>' 2023Budget'!U160</f>
        <v>0</v>
      </c>
      <c r="O122" s="337">
        <f>' 2023Budget'!V160</f>
        <v>0</v>
      </c>
      <c r="P122" s="337">
        <f>' 2023Budget'!W160</f>
        <v>0</v>
      </c>
    </row>
    <row r="123" spans="1:16" x14ac:dyDescent="0.2">
      <c r="A123" s="333" t="str">
        <f>' 2023Budget'!C161</f>
        <v xml:space="preserve">  59150-00 - Grounds Committee</v>
      </c>
      <c r="D123" s="333" t="str">
        <f>' 2023Budget'!D161</f>
        <v>10</v>
      </c>
      <c r="E123" s="337">
        <f>' 2023Budget'!L161</f>
        <v>0</v>
      </c>
      <c r="F123" s="337">
        <f>' 2023Budget'!M161</f>
        <v>0</v>
      </c>
      <c r="G123" s="337">
        <f>' 2023Budget'!N161</f>
        <v>0</v>
      </c>
      <c r="H123" s="337">
        <f>' 2023Budget'!O161</f>
        <v>0</v>
      </c>
      <c r="I123" s="337">
        <f>' 2023Budget'!P161</f>
        <v>0</v>
      </c>
      <c r="J123" s="337">
        <f>' 2023Budget'!Q161</f>
        <v>0</v>
      </c>
      <c r="K123" s="337">
        <f>' 2023Budget'!R161</f>
        <v>0</v>
      </c>
      <c r="L123" s="337">
        <f>' 2023Budget'!S161</f>
        <v>0</v>
      </c>
      <c r="M123" s="337">
        <f>' 2023Budget'!T161</f>
        <v>0</v>
      </c>
      <c r="N123" s="337">
        <f>' 2023Budget'!U161</f>
        <v>0</v>
      </c>
      <c r="O123" s="337">
        <f>' 2023Budget'!V161</f>
        <v>0</v>
      </c>
      <c r="P123" s="337">
        <f>' 2023Budget'!W161</f>
        <v>0</v>
      </c>
    </row>
    <row r="124" spans="1:16" x14ac:dyDescent="0.2">
      <c r="A124" s="333" t="str">
        <f>' 2023Budget'!C162</f>
        <v xml:space="preserve">  59200-00 - Architectural Control Committee</v>
      </c>
      <c r="D124" s="333" t="str">
        <f>' 2023Budget'!D162</f>
        <v>10</v>
      </c>
      <c r="E124" s="337">
        <f>' 2023Budget'!L162</f>
        <v>0</v>
      </c>
      <c r="F124" s="337">
        <f>' 2023Budget'!M162</f>
        <v>0</v>
      </c>
      <c r="G124" s="337">
        <f>' 2023Budget'!N162</f>
        <v>0</v>
      </c>
      <c r="H124" s="337">
        <f>' 2023Budget'!O162</f>
        <v>0</v>
      </c>
      <c r="I124" s="337">
        <f>' 2023Budget'!P162</f>
        <v>0</v>
      </c>
      <c r="J124" s="337">
        <f>' 2023Budget'!Q162</f>
        <v>0</v>
      </c>
      <c r="K124" s="337">
        <f>' 2023Budget'!R162</f>
        <v>0</v>
      </c>
      <c r="L124" s="337">
        <f>' 2023Budget'!S162</f>
        <v>0</v>
      </c>
      <c r="M124" s="337">
        <f>' 2023Budget'!T162</f>
        <v>0</v>
      </c>
      <c r="N124" s="337">
        <f>' 2023Budget'!U162</f>
        <v>0</v>
      </c>
      <c r="O124" s="337">
        <f>' 2023Budget'!V162</f>
        <v>0</v>
      </c>
      <c r="P124" s="337">
        <f>' 2023Budget'!W162</f>
        <v>0</v>
      </c>
    </row>
    <row r="125" spans="1:16" x14ac:dyDescent="0.2">
      <c r="A125" s="333" t="str">
        <f>' 2023Budget'!C163</f>
        <v xml:space="preserve">  59250-00 - Community Relations Committee</v>
      </c>
      <c r="D125" s="333" t="str">
        <f>' 2023Budget'!D163</f>
        <v>10</v>
      </c>
      <c r="E125" s="337">
        <f>' 2023Budget'!L163</f>
        <v>0</v>
      </c>
      <c r="F125" s="337">
        <f>' 2023Budget'!M163</f>
        <v>0</v>
      </c>
      <c r="G125" s="337">
        <f>' 2023Budget'!N163</f>
        <v>0</v>
      </c>
      <c r="H125" s="337">
        <f>' 2023Budget'!O163</f>
        <v>0</v>
      </c>
      <c r="I125" s="337">
        <f>' 2023Budget'!P163</f>
        <v>0</v>
      </c>
      <c r="J125" s="337">
        <f>' 2023Budget'!Q163</f>
        <v>0</v>
      </c>
      <c r="K125" s="337">
        <f>' 2023Budget'!R163</f>
        <v>0</v>
      </c>
      <c r="L125" s="337">
        <f>' 2023Budget'!S163</f>
        <v>0</v>
      </c>
      <c r="M125" s="337">
        <f>' 2023Budget'!T163</f>
        <v>0</v>
      </c>
      <c r="N125" s="337">
        <f>' 2023Budget'!U163</f>
        <v>0</v>
      </c>
      <c r="O125" s="337">
        <f>' 2023Budget'!V163</f>
        <v>0</v>
      </c>
      <c r="P125" s="337">
        <f>' 2023Budget'!W163</f>
        <v>0</v>
      </c>
    </row>
    <row r="126" spans="1:16" x14ac:dyDescent="0.2">
      <c r="A126" s="333" t="str">
        <f>' 2023Budget'!C164</f>
        <v xml:space="preserve">  59400-00 - Playground Committee</v>
      </c>
      <c r="D126" s="333" t="str">
        <f>' 2023Budget'!D164</f>
        <v>10</v>
      </c>
      <c r="E126" s="337">
        <f>' 2023Budget'!L164</f>
        <v>0</v>
      </c>
      <c r="F126" s="337">
        <f>' 2023Budget'!M164</f>
        <v>0</v>
      </c>
      <c r="G126" s="337">
        <f>' 2023Budget'!N164</f>
        <v>0</v>
      </c>
      <c r="H126" s="337">
        <f>' 2023Budget'!O164</f>
        <v>0</v>
      </c>
      <c r="I126" s="337">
        <f>' 2023Budget'!P164</f>
        <v>0</v>
      </c>
      <c r="J126" s="337">
        <f>' 2023Budget'!Q164</f>
        <v>0</v>
      </c>
      <c r="K126" s="337">
        <f>' 2023Budget'!R164</f>
        <v>0</v>
      </c>
      <c r="L126" s="337">
        <f>' 2023Budget'!S164</f>
        <v>0</v>
      </c>
      <c r="M126" s="337">
        <f>' 2023Budget'!T164</f>
        <v>0</v>
      </c>
      <c r="N126" s="337">
        <f>' 2023Budget'!U164</f>
        <v>0</v>
      </c>
      <c r="O126" s="337">
        <f>' 2023Budget'!V164</f>
        <v>0</v>
      </c>
      <c r="P126" s="337">
        <f>' 2023Budget'!W164</f>
        <v>0</v>
      </c>
    </row>
    <row r="127" spans="1:16" x14ac:dyDescent="0.2">
      <c r="A127" s="333" t="str">
        <f>' 2023Budget'!C165</f>
        <v xml:space="preserve">  59900-00 - Committees, Other</v>
      </c>
      <c r="D127" s="333" t="str">
        <f>' 2023Budget'!D165</f>
        <v>10</v>
      </c>
      <c r="E127" s="337">
        <f>' 2023Budget'!L165</f>
        <v>0</v>
      </c>
      <c r="F127" s="337">
        <f>' 2023Budget'!M165</f>
        <v>0</v>
      </c>
      <c r="G127" s="337">
        <f>' 2023Budget'!N165</f>
        <v>0</v>
      </c>
      <c r="H127" s="337">
        <f>' 2023Budget'!O165</f>
        <v>0</v>
      </c>
      <c r="I127" s="337">
        <f>' 2023Budget'!P165</f>
        <v>0</v>
      </c>
      <c r="J127" s="337">
        <f>' 2023Budget'!Q165</f>
        <v>0</v>
      </c>
      <c r="K127" s="337">
        <f>' 2023Budget'!R165</f>
        <v>0</v>
      </c>
      <c r="L127" s="337">
        <f>' 2023Budget'!S165</f>
        <v>0</v>
      </c>
      <c r="M127" s="337">
        <f>' 2023Budget'!T165</f>
        <v>0</v>
      </c>
      <c r="N127" s="337">
        <f>' 2023Budget'!U165</f>
        <v>0</v>
      </c>
      <c r="O127" s="337">
        <f>' 2023Budget'!V165</f>
        <v>0</v>
      </c>
      <c r="P127" s="337">
        <f>' 2023Budget'!W165</f>
        <v>0</v>
      </c>
    </row>
    <row r="128" spans="1:16" x14ac:dyDescent="0.2">
      <c r="A128" s="333" t="str">
        <f>' 2023Budget'!C168</f>
        <v xml:space="preserve">  60050-00 - Plumbing Maintenance</v>
      </c>
      <c r="D128" s="333" t="str">
        <f>' 2023Budget'!D168</f>
        <v>10</v>
      </c>
      <c r="E128" s="337">
        <f>' 2023Budget'!L168</f>
        <v>0</v>
      </c>
      <c r="F128" s="337">
        <f>' 2023Budget'!M168</f>
        <v>0</v>
      </c>
      <c r="G128" s="337">
        <f>' 2023Budget'!N168</f>
        <v>0</v>
      </c>
      <c r="H128" s="337">
        <f>' 2023Budget'!O168</f>
        <v>0</v>
      </c>
      <c r="I128" s="337">
        <f>' 2023Budget'!P168</f>
        <v>500</v>
      </c>
      <c r="J128" s="337">
        <f>' 2023Budget'!Q168</f>
        <v>0</v>
      </c>
      <c r="K128" s="337">
        <f>' 2023Budget'!R168</f>
        <v>0</v>
      </c>
      <c r="L128" s="337">
        <f>' 2023Budget'!S168</f>
        <v>0</v>
      </c>
      <c r="M128" s="337">
        <f>' 2023Budget'!T168</f>
        <v>0</v>
      </c>
      <c r="N128" s="337">
        <f>' 2023Budget'!U168</f>
        <v>0</v>
      </c>
      <c r="O128" s="337">
        <f>' 2023Budget'!V168</f>
        <v>500</v>
      </c>
      <c r="P128" s="337">
        <f>' 2023Budget'!W168</f>
        <v>0</v>
      </c>
    </row>
    <row r="129" spans="1:16" x14ac:dyDescent="0.2">
      <c r="A129" s="333" t="str">
        <f>' 2023Budget'!C169</f>
        <v xml:space="preserve">  60100-00 - Electrical Maintenance</v>
      </c>
      <c r="D129" s="333" t="str">
        <f>' 2023Budget'!D169</f>
        <v>10</v>
      </c>
      <c r="E129" s="337">
        <f>' 2023Budget'!L169</f>
        <v>0</v>
      </c>
      <c r="F129" s="337">
        <f>' 2023Budget'!M169</f>
        <v>0</v>
      </c>
      <c r="G129" s="337">
        <f>' 2023Budget'!N169</f>
        <v>0</v>
      </c>
      <c r="H129" s="337">
        <f>' 2023Budget'!O169</f>
        <v>0</v>
      </c>
      <c r="I129" s="337">
        <f>' 2023Budget'!P169</f>
        <v>0</v>
      </c>
      <c r="J129" s="337">
        <f>' 2023Budget'!Q169</f>
        <v>0</v>
      </c>
      <c r="K129" s="337">
        <f>' 2023Budget'!R169</f>
        <v>0</v>
      </c>
      <c r="L129" s="337">
        <f>' 2023Budget'!S169</f>
        <v>0</v>
      </c>
      <c r="M129" s="337">
        <f>' 2023Budget'!T169</f>
        <v>0</v>
      </c>
      <c r="N129" s="337">
        <f>' 2023Budget'!U169</f>
        <v>0</v>
      </c>
      <c r="O129" s="337">
        <f>' 2023Budget'!V169</f>
        <v>0</v>
      </c>
      <c r="P129" s="337">
        <f>' 2023Budget'!W169</f>
        <v>0</v>
      </c>
    </row>
    <row r="130" spans="1:16" x14ac:dyDescent="0.2">
      <c r="A130" s="333" t="str">
        <f>' 2023Budget'!C170</f>
        <v xml:space="preserve">  60150-00 - HVAC Service</v>
      </c>
      <c r="D130" s="333" t="str">
        <f>' 2023Budget'!D170</f>
        <v>10</v>
      </c>
      <c r="E130" s="337">
        <f>' 2023Budget'!L170</f>
        <v>0</v>
      </c>
      <c r="F130" s="337">
        <f>' 2023Budget'!M170</f>
        <v>0</v>
      </c>
      <c r="G130" s="337">
        <f>' 2023Budget'!N170</f>
        <v>0</v>
      </c>
      <c r="H130" s="337">
        <f>' 2023Budget'!O170</f>
        <v>0</v>
      </c>
      <c r="I130" s="337">
        <f>' 2023Budget'!P170</f>
        <v>0</v>
      </c>
      <c r="J130" s="337">
        <f>' 2023Budget'!Q170</f>
        <v>0</v>
      </c>
      <c r="K130" s="337">
        <f>' 2023Budget'!R170</f>
        <v>0</v>
      </c>
      <c r="L130" s="337">
        <f>' 2023Budget'!S170</f>
        <v>0</v>
      </c>
      <c r="M130" s="337">
        <f>' 2023Budget'!T170</f>
        <v>0</v>
      </c>
      <c r="N130" s="337">
        <f>' 2023Budget'!U170</f>
        <v>0</v>
      </c>
      <c r="O130" s="337">
        <f>' 2023Budget'!V170</f>
        <v>0</v>
      </c>
      <c r="P130" s="337">
        <f>' 2023Budget'!W170</f>
        <v>0</v>
      </c>
    </row>
    <row r="131" spans="1:16" x14ac:dyDescent="0.2">
      <c r="A131" s="333" t="str">
        <f>' 2023Budget'!C171</f>
        <v xml:space="preserve">  60200-00 - Roof Maintenance</v>
      </c>
      <c r="D131" s="333" t="str">
        <f>' 2023Budget'!D171</f>
        <v>10</v>
      </c>
      <c r="E131" s="337">
        <f>' 2023Budget'!L171</f>
        <v>0</v>
      </c>
      <c r="F131" s="337">
        <f>' 2023Budget'!M171</f>
        <v>0</v>
      </c>
      <c r="G131" s="337">
        <f>' 2023Budget'!N171</f>
        <v>500</v>
      </c>
      <c r="H131" s="337">
        <f>' 2023Budget'!O171</f>
        <v>0</v>
      </c>
      <c r="I131" s="337">
        <f>' 2023Budget'!P171</f>
        <v>0</v>
      </c>
      <c r="J131" s="337">
        <f>' 2023Budget'!Q171</f>
        <v>500</v>
      </c>
      <c r="K131" s="337">
        <f>' 2023Budget'!R171</f>
        <v>0</v>
      </c>
      <c r="L131" s="337">
        <f>' 2023Budget'!S171</f>
        <v>0</v>
      </c>
      <c r="M131" s="337">
        <f>' 2023Budget'!T171</f>
        <v>500</v>
      </c>
      <c r="N131" s="337">
        <f>' 2023Budget'!U171</f>
        <v>0</v>
      </c>
      <c r="O131" s="337">
        <f>' 2023Budget'!V171</f>
        <v>0</v>
      </c>
      <c r="P131" s="337">
        <f>' 2023Budget'!W171</f>
        <v>500</v>
      </c>
    </row>
    <row r="132" spans="1:16" x14ac:dyDescent="0.2">
      <c r="A132" s="333" t="str">
        <f>' 2023Budget'!C172</f>
        <v xml:space="preserve">  60250-00 - Gutter Cleaning &amp; Maintenance</v>
      </c>
      <c r="D132" s="333" t="str">
        <f>' 2023Budget'!D172</f>
        <v>10</v>
      </c>
      <c r="E132" s="337">
        <f>' 2023Budget'!L172</f>
        <v>0</v>
      </c>
      <c r="F132" s="337">
        <f>' 2023Budget'!M172</f>
        <v>0</v>
      </c>
      <c r="G132" s="337">
        <f>' 2023Budget'!N172</f>
        <v>7500</v>
      </c>
      <c r="H132" s="337">
        <f>' 2023Budget'!O172</f>
        <v>0</v>
      </c>
      <c r="I132" s="337">
        <f>' 2023Budget'!P172</f>
        <v>0</v>
      </c>
      <c r="J132" s="337">
        <f>' 2023Budget'!Q172</f>
        <v>0</v>
      </c>
      <c r="K132" s="337">
        <f>' 2023Budget'!R172</f>
        <v>0</v>
      </c>
      <c r="L132" s="337">
        <f>' 2023Budget'!S172</f>
        <v>0</v>
      </c>
      <c r="M132" s="337">
        <f>' 2023Budget'!T172</f>
        <v>0</v>
      </c>
      <c r="N132" s="337">
        <f>' 2023Budget'!U172</f>
        <v>0</v>
      </c>
      <c r="O132" s="337">
        <f>' 2023Budget'!V172</f>
        <v>7500</v>
      </c>
      <c r="P132" s="337">
        <f>' 2023Budget'!W172</f>
        <v>0</v>
      </c>
    </row>
    <row r="133" spans="1:16" x14ac:dyDescent="0.2">
      <c r="A133" s="333" t="str">
        <f>' 2023Budget'!C173</f>
        <v xml:space="preserve">  60300-00 - Window Washing</v>
      </c>
      <c r="D133" s="333" t="str">
        <f>' 2023Budget'!D173</f>
        <v>10</v>
      </c>
      <c r="E133" s="337">
        <f>' 2023Budget'!L173</f>
        <v>0</v>
      </c>
      <c r="F133" s="337">
        <f>' 2023Budget'!M173</f>
        <v>0</v>
      </c>
      <c r="G133" s="337">
        <f>' 2023Budget'!N173</f>
        <v>0</v>
      </c>
      <c r="H133" s="337">
        <f>' 2023Budget'!O173</f>
        <v>0</v>
      </c>
      <c r="I133" s="337">
        <f>' 2023Budget'!P173</f>
        <v>0</v>
      </c>
      <c r="J133" s="337">
        <f>' 2023Budget'!Q173</f>
        <v>0</v>
      </c>
      <c r="K133" s="337">
        <f>' 2023Budget'!R173</f>
        <v>0</v>
      </c>
      <c r="L133" s="337">
        <f>' 2023Budget'!S173</f>
        <v>0</v>
      </c>
      <c r="M133" s="337">
        <f>' 2023Budget'!T173</f>
        <v>0</v>
      </c>
      <c r="N133" s="337">
        <f>' 2023Budget'!U173</f>
        <v>0</v>
      </c>
      <c r="O133" s="337">
        <f>' 2023Budget'!V173</f>
        <v>0</v>
      </c>
      <c r="P133" s="337">
        <f>' 2023Budget'!W173</f>
        <v>0</v>
      </c>
    </row>
    <row r="134" spans="1:16" x14ac:dyDescent="0.2">
      <c r="A134" s="333" t="str">
        <f>' 2023Budget'!C174</f>
        <v xml:space="preserve">  60350-00 - Pressure Washing</v>
      </c>
      <c r="D134" s="333" t="str">
        <f>' 2023Budget'!D174</f>
        <v>10</v>
      </c>
      <c r="E134" s="337">
        <f>' 2023Budget'!L174</f>
        <v>0</v>
      </c>
      <c r="F134" s="337">
        <f>' 2023Budget'!M174</f>
        <v>0</v>
      </c>
      <c r="G134" s="337">
        <f>' 2023Budget'!N174</f>
        <v>0</v>
      </c>
      <c r="H134" s="337">
        <f>' 2023Budget'!O174</f>
        <v>11000</v>
      </c>
      <c r="I134" s="337">
        <f>' 2023Budget'!P174</f>
        <v>0</v>
      </c>
      <c r="J134" s="337">
        <f>' 2023Budget'!Q174</f>
        <v>0</v>
      </c>
      <c r="K134" s="337">
        <f>' 2023Budget'!R174</f>
        <v>0</v>
      </c>
      <c r="L134" s="337">
        <f>' 2023Budget'!S174</f>
        <v>0</v>
      </c>
      <c r="M134" s="337">
        <f>' 2023Budget'!T174</f>
        <v>0</v>
      </c>
      <c r="N134" s="337">
        <f>' 2023Budget'!U174</f>
        <v>0</v>
      </c>
      <c r="O134" s="337">
        <f>' 2023Budget'!V174</f>
        <v>0</v>
      </c>
      <c r="P134" s="337">
        <f>' 2023Budget'!W174</f>
        <v>0</v>
      </c>
    </row>
    <row r="135" spans="1:16" x14ac:dyDescent="0.2">
      <c r="A135" s="333" t="str">
        <f>' 2023Budget'!C175</f>
        <v xml:space="preserve">  60400-00 - Painting Maintenance</v>
      </c>
      <c r="D135" s="333" t="str">
        <f>' 2023Budget'!D175</f>
        <v>10</v>
      </c>
      <c r="E135" s="337">
        <f>' 2023Budget'!L175</f>
        <v>0</v>
      </c>
      <c r="F135" s="337">
        <f>' 2023Budget'!M175</f>
        <v>0</v>
      </c>
      <c r="G135" s="337">
        <f>' 2023Budget'!N175</f>
        <v>0</v>
      </c>
      <c r="H135" s="337" t="e">
        <f>' 2023Budget'!#REF!</f>
        <v>#REF!</v>
      </c>
      <c r="I135" s="337">
        <f>' 2023Budget'!P175</f>
        <v>1333.3333333333333</v>
      </c>
      <c r="J135" s="337">
        <f>' 2023Budget'!Q175</f>
        <v>1333.3333333333333</v>
      </c>
      <c r="K135" s="337">
        <f>' 2023Budget'!R175</f>
        <v>1333.3333333333333</v>
      </c>
      <c r="L135" s="337">
        <f>' 2023Budget'!S175</f>
        <v>1333.3333333333333</v>
      </c>
      <c r="M135" s="337">
        <f>' 2023Budget'!T175</f>
        <v>1333.3333333333333</v>
      </c>
      <c r="N135" s="337">
        <f>' 2023Budget'!U175</f>
        <v>0</v>
      </c>
      <c r="O135" s="337">
        <f>' 2023Budget'!V175</f>
        <v>0</v>
      </c>
      <c r="P135" s="337">
        <f>' 2023Budget'!W175</f>
        <v>0</v>
      </c>
    </row>
    <row r="136" spans="1:16" x14ac:dyDescent="0.2">
      <c r="A136" s="333" t="str">
        <f>' 2023Budget'!C176</f>
        <v xml:space="preserve">  60500-00 - Chimney Inspection/Cleaning</v>
      </c>
      <c r="D136" s="333" t="str">
        <f>' 2023Budget'!D176</f>
        <v>10</v>
      </c>
      <c r="E136" s="337">
        <f>' 2023Budget'!L176</f>
        <v>0</v>
      </c>
      <c r="F136" s="337">
        <f>' 2023Budget'!M176</f>
        <v>0</v>
      </c>
      <c r="G136" s="337">
        <f>' 2023Budget'!N176</f>
        <v>0</v>
      </c>
      <c r="H136" s="337">
        <f>' 2023Budget'!O175</f>
        <v>1333.3333333333333</v>
      </c>
      <c r="I136" s="337">
        <f>' 2023Budget'!P176</f>
        <v>0</v>
      </c>
      <c r="J136" s="337">
        <f>' 2023Budget'!Q176</f>
        <v>0</v>
      </c>
      <c r="K136" s="337">
        <f>' 2023Budget'!R176</f>
        <v>0</v>
      </c>
      <c r="L136" s="337">
        <f>' 2023Budget'!S176</f>
        <v>0</v>
      </c>
      <c r="M136" s="337">
        <f>' 2023Budget'!T176</f>
        <v>0</v>
      </c>
      <c r="N136" s="337">
        <f>' 2023Budget'!U176</f>
        <v>0</v>
      </c>
      <c r="O136" s="337">
        <f>' 2023Budget'!V176</f>
        <v>0</v>
      </c>
      <c r="P136" s="337">
        <f>' 2023Budget'!W176</f>
        <v>0</v>
      </c>
    </row>
    <row r="137" spans="1:16" x14ac:dyDescent="0.2">
      <c r="A137" s="333" t="str">
        <f>' 2023Budget'!C177</f>
        <v xml:space="preserve">  60550-00 - Dryer Vent Cleaning</v>
      </c>
      <c r="D137" s="333" t="str">
        <f>' 2023Budget'!D177</f>
        <v>10</v>
      </c>
      <c r="E137" s="337">
        <f>' 2023Budget'!L177</f>
        <v>0</v>
      </c>
      <c r="F137" s="337">
        <f>' 2023Budget'!M177</f>
        <v>0</v>
      </c>
      <c r="G137" s="337">
        <f>' 2023Budget'!N177</f>
        <v>2300</v>
      </c>
      <c r="H137" s="337">
        <f>' 2023Budget'!O177</f>
        <v>0</v>
      </c>
      <c r="I137" s="337">
        <f>' 2023Budget'!P177</f>
        <v>0</v>
      </c>
      <c r="J137" s="337">
        <f>' 2023Budget'!Q177</f>
        <v>0</v>
      </c>
      <c r="K137" s="337">
        <f>' 2023Budget'!R177</f>
        <v>0</v>
      </c>
      <c r="L137" s="337">
        <f>' 2023Budget'!S177</f>
        <v>0</v>
      </c>
      <c r="M137" s="337">
        <f>' 2023Budget'!T177</f>
        <v>0</v>
      </c>
      <c r="N137" s="337">
        <f>' 2023Budget'!U177</f>
        <v>0</v>
      </c>
      <c r="O137" s="337">
        <f>' 2023Budget'!V177</f>
        <v>0</v>
      </c>
      <c r="P137" s="337">
        <f>' 2023Budget'!W177</f>
        <v>0</v>
      </c>
    </row>
    <row r="138" spans="1:16" x14ac:dyDescent="0.2">
      <c r="A138" s="333" t="str">
        <f>' 2023Budget'!C178</f>
        <v xml:space="preserve">  60600-00 - Janitorial Service</v>
      </c>
      <c r="D138" s="333" t="str">
        <f>' 2023Budget'!D178</f>
        <v>10</v>
      </c>
      <c r="E138" s="337">
        <f>' 2023Budget'!L178</f>
        <v>724.66666666666663</v>
      </c>
      <c r="F138" s="337">
        <f>' 2023Budget'!M178</f>
        <v>724.66666666666663</v>
      </c>
      <c r="G138" s="337">
        <f>' 2023Budget'!N178</f>
        <v>724.66666666666663</v>
      </c>
      <c r="H138" s="337">
        <f>' 2023Budget'!O178</f>
        <v>724.66666666666663</v>
      </c>
      <c r="I138" s="337">
        <f>' 2023Budget'!P178</f>
        <v>724.66666666666663</v>
      </c>
      <c r="J138" s="337">
        <f>' 2023Budget'!Q178</f>
        <v>724.66666666666663</v>
      </c>
      <c r="K138" s="337">
        <f>' 2023Budget'!R178</f>
        <v>724.66666666666663</v>
      </c>
      <c r="L138" s="337">
        <f>' 2023Budget'!S178</f>
        <v>724.66666666666663</v>
      </c>
      <c r="M138" s="337">
        <f>' 2023Budget'!T178</f>
        <v>724.66666666666663</v>
      </c>
      <c r="N138" s="337">
        <f>' 2023Budget'!U178</f>
        <v>724.66666666666663</v>
      </c>
      <c r="O138" s="337">
        <f>' 2023Budget'!V178</f>
        <v>724.66666666666663</v>
      </c>
      <c r="P138" s="337">
        <f>' 2023Budget'!W178</f>
        <v>724.66666666666663</v>
      </c>
    </row>
    <row r="139" spans="1:16" x14ac:dyDescent="0.2">
      <c r="A139" s="333" t="str">
        <f>' 2023Budget'!C180</f>
        <v xml:space="preserve">  60650-00 - Door/Gate Maintenance</v>
      </c>
      <c r="D139" s="333" t="str">
        <f>' 2023Budget'!D180</f>
        <v>10</v>
      </c>
      <c r="E139" s="337">
        <f>' 2023Budget'!L180</f>
        <v>0</v>
      </c>
      <c r="F139" s="337">
        <f>' 2023Budget'!M180</f>
        <v>0</v>
      </c>
      <c r="G139" s="337">
        <f>' 2023Budget'!N180</f>
        <v>0</v>
      </c>
      <c r="H139" s="337">
        <f>' 2023Budget'!O180</f>
        <v>0</v>
      </c>
      <c r="I139" s="337">
        <f>' 2023Budget'!P180</f>
        <v>0</v>
      </c>
      <c r="J139" s="337">
        <f>' 2023Budget'!Q180</f>
        <v>0</v>
      </c>
      <c r="K139" s="337">
        <f>' 2023Budget'!R180</f>
        <v>0</v>
      </c>
      <c r="L139" s="337">
        <f>' 2023Budget'!S180</f>
        <v>0</v>
      </c>
      <c r="M139" s="337">
        <f>' 2023Budget'!T180</f>
        <v>0</v>
      </c>
      <c r="N139" s="337">
        <f>' 2023Budget'!U180</f>
        <v>0</v>
      </c>
      <c r="O139" s="337">
        <f>' 2023Budget'!V180</f>
        <v>0</v>
      </c>
      <c r="P139" s="337">
        <f>' 2023Budget'!W180</f>
        <v>0</v>
      </c>
    </row>
    <row r="140" spans="1:16" x14ac:dyDescent="0.2">
      <c r="A140" s="333" t="str">
        <f>' 2023Budget'!C181</f>
        <v xml:space="preserve">  60700-00 - Deck Maintenance/Repair</v>
      </c>
      <c r="D140" s="333" t="str">
        <f>' 2023Budget'!D181</f>
        <v>10</v>
      </c>
      <c r="E140" s="337">
        <f>' 2023Budget'!L181</f>
        <v>166.66666666666666</v>
      </c>
      <c r="F140" s="337">
        <f>' 2023Budget'!M181</f>
        <v>166.66666666666666</v>
      </c>
      <c r="G140" s="337">
        <f>' 2023Budget'!N181</f>
        <v>166.66666666666666</v>
      </c>
      <c r="H140" s="337">
        <f>' 2023Budget'!O181</f>
        <v>166.66666666666666</v>
      </c>
      <c r="I140" s="337">
        <f>' 2023Budget'!P181</f>
        <v>166.66666666666666</v>
      </c>
      <c r="J140" s="337">
        <f>' 2023Budget'!Q181</f>
        <v>166.66666666666666</v>
      </c>
      <c r="K140" s="337">
        <f>' 2023Budget'!R181</f>
        <v>166.66666666666666</v>
      </c>
      <c r="L140" s="337">
        <f>' 2023Budget'!S181</f>
        <v>166.66666666666666</v>
      </c>
      <c r="M140" s="337">
        <f>' 2023Budget'!T181</f>
        <v>166.66666666666666</v>
      </c>
      <c r="N140" s="337">
        <f>' 2023Budget'!U181</f>
        <v>166.66666666666666</v>
      </c>
      <c r="O140" s="337">
        <f>' 2023Budget'!V181</f>
        <v>166.66666666666666</v>
      </c>
      <c r="P140" s="337">
        <f>' 2023Budget'!W181</f>
        <v>166.66666666666666</v>
      </c>
    </row>
    <row r="141" spans="1:16" x14ac:dyDescent="0.2">
      <c r="A141" s="333" t="str">
        <f>' 2023Budget'!C182</f>
        <v xml:space="preserve">  60750-00 - Elevator Maintenance</v>
      </c>
      <c r="D141" s="333" t="str">
        <f>' 2023Budget'!D182</f>
        <v>10</v>
      </c>
      <c r="E141" s="337">
        <f>' 2023Budget'!L182</f>
        <v>0</v>
      </c>
      <c r="F141" s="337">
        <f>' 2023Budget'!M182</f>
        <v>0</v>
      </c>
      <c r="G141" s="337">
        <f>' 2023Budget'!N182</f>
        <v>0</v>
      </c>
      <c r="H141" s="337">
        <f>' 2023Budget'!O182</f>
        <v>0</v>
      </c>
      <c r="I141" s="337">
        <f>' 2023Budget'!P182</f>
        <v>0</v>
      </c>
      <c r="J141" s="337">
        <f>' 2023Budget'!Q182</f>
        <v>0</v>
      </c>
      <c r="K141" s="337">
        <f>' 2023Budget'!R182</f>
        <v>0</v>
      </c>
      <c r="L141" s="337">
        <f>' 2023Budget'!S182</f>
        <v>0</v>
      </c>
      <c r="M141" s="337">
        <f>' 2023Budget'!T182</f>
        <v>0</v>
      </c>
      <c r="N141" s="337">
        <f>' 2023Budget'!U182</f>
        <v>0</v>
      </c>
      <c r="O141" s="337">
        <f>' 2023Budget'!V182</f>
        <v>0</v>
      </c>
      <c r="P141" s="337">
        <f>' 2023Budget'!W182</f>
        <v>0</v>
      </c>
    </row>
    <row r="142" spans="1:16" x14ac:dyDescent="0.2">
      <c r="A142" s="333" t="str">
        <f>' 2023Budget'!C183</f>
        <v xml:space="preserve">  60751-00 - Elevator Phone</v>
      </c>
      <c r="D142" s="333" t="str">
        <f>' 2023Budget'!D183</f>
        <v>10</v>
      </c>
      <c r="E142" s="337">
        <f>' 2023Budget'!L183</f>
        <v>0</v>
      </c>
      <c r="F142" s="337">
        <f>' 2023Budget'!M183</f>
        <v>0</v>
      </c>
      <c r="G142" s="337">
        <f>' 2023Budget'!N183</f>
        <v>0</v>
      </c>
      <c r="H142" s="337">
        <f>' 2023Budget'!O183</f>
        <v>0</v>
      </c>
      <c r="I142" s="337">
        <f>' 2023Budget'!P183</f>
        <v>0</v>
      </c>
      <c r="J142" s="337">
        <f>' 2023Budget'!Q183</f>
        <v>0</v>
      </c>
      <c r="K142" s="337">
        <f>' 2023Budget'!R183</f>
        <v>0</v>
      </c>
      <c r="L142" s="337">
        <f>' 2023Budget'!S183</f>
        <v>0</v>
      </c>
      <c r="M142" s="337">
        <f>' 2023Budget'!T183</f>
        <v>0</v>
      </c>
      <c r="N142" s="337">
        <f>' 2023Budget'!U183</f>
        <v>0</v>
      </c>
      <c r="O142" s="337">
        <f>' 2023Budget'!V183</f>
        <v>0</v>
      </c>
      <c r="P142" s="337">
        <f>' 2023Budget'!W183</f>
        <v>0</v>
      </c>
    </row>
    <row r="143" spans="1:16" x14ac:dyDescent="0.2">
      <c r="A143" s="333" t="str">
        <f>' 2023Budget'!C184</f>
        <v xml:space="preserve">  60752-00 - Elevator Contract</v>
      </c>
      <c r="D143" s="333" t="str">
        <f>' 2023Budget'!D184</f>
        <v>10</v>
      </c>
      <c r="E143" s="337">
        <f>' 2023Budget'!L184</f>
        <v>0</v>
      </c>
      <c r="F143" s="337">
        <f>' 2023Budget'!M184</f>
        <v>0</v>
      </c>
      <c r="G143" s="337">
        <f>' 2023Budget'!N184</f>
        <v>0</v>
      </c>
      <c r="H143" s="337">
        <f>' 2023Budget'!O184</f>
        <v>0</v>
      </c>
      <c r="I143" s="337">
        <f>' 2023Budget'!P184</f>
        <v>0</v>
      </c>
      <c r="J143" s="337">
        <f>' 2023Budget'!Q184</f>
        <v>0</v>
      </c>
      <c r="K143" s="337">
        <f>' 2023Budget'!R184</f>
        <v>0</v>
      </c>
      <c r="L143" s="337">
        <f>' 2023Budget'!S184</f>
        <v>0</v>
      </c>
      <c r="M143" s="337">
        <f>' 2023Budget'!T184</f>
        <v>0</v>
      </c>
      <c r="N143" s="337">
        <f>' 2023Budget'!U184</f>
        <v>0</v>
      </c>
      <c r="O143" s="337">
        <f>' 2023Budget'!V184</f>
        <v>0</v>
      </c>
      <c r="P143" s="337">
        <f>' 2023Budget'!W184</f>
        <v>0</v>
      </c>
    </row>
    <row r="144" spans="1:16" x14ac:dyDescent="0.2">
      <c r="A144" s="333" t="str">
        <f>' 2023Budget'!C185</f>
        <v xml:space="preserve">  60753-00 - Elevator Permits</v>
      </c>
      <c r="D144" s="333" t="str">
        <f>' 2023Budget'!D185</f>
        <v>10</v>
      </c>
      <c r="E144" s="337">
        <f>' 2023Budget'!L185</f>
        <v>0</v>
      </c>
      <c r="F144" s="337">
        <f>' 2023Budget'!M185</f>
        <v>0</v>
      </c>
      <c r="G144" s="337">
        <f>' 2023Budget'!N185</f>
        <v>0</v>
      </c>
      <c r="H144" s="337">
        <f>' 2023Budget'!O185</f>
        <v>0</v>
      </c>
      <c r="I144" s="337">
        <f>' 2023Budget'!P185</f>
        <v>0</v>
      </c>
      <c r="J144" s="337">
        <f>' 2023Budget'!Q185</f>
        <v>0</v>
      </c>
      <c r="K144" s="337">
        <f>' 2023Budget'!R185</f>
        <v>0</v>
      </c>
      <c r="L144" s="337">
        <f>' 2023Budget'!S185</f>
        <v>0</v>
      </c>
      <c r="M144" s="337">
        <f>' 2023Budget'!T185</f>
        <v>0</v>
      </c>
      <c r="N144" s="337">
        <f>' 2023Budget'!U185</f>
        <v>0</v>
      </c>
      <c r="O144" s="337">
        <f>' 2023Budget'!V185</f>
        <v>0</v>
      </c>
      <c r="P144" s="337">
        <f>' 2023Budget'!W185</f>
        <v>0</v>
      </c>
    </row>
    <row r="145" spans="1:16" x14ac:dyDescent="0.2">
      <c r="A145" s="333" t="str">
        <f>' 2023Budget'!C186</f>
        <v xml:space="preserve">  60800-00 - Pest Control</v>
      </c>
      <c r="D145" s="333" t="str">
        <f>' 2023Budget'!D186</f>
        <v>10</v>
      </c>
      <c r="E145" s="337">
        <f>' 2023Budget'!L186</f>
        <v>475.63166666666666</v>
      </c>
      <c r="F145" s="337">
        <f>' 2023Budget'!M186</f>
        <v>475.63166666666666</v>
      </c>
      <c r="G145" s="337">
        <f>' 2023Budget'!N186</f>
        <v>475.63166666666666</v>
      </c>
      <c r="H145" s="337">
        <f>' 2023Budget'!O186</f>
        <v>475.63166666666666</v>
      </c>
      <c r="I145" s="337">
        <f>' 2023Budget'!P186</f>
        <v>475.63166666666666</v>
      </c>
      <c r="J145" s="337">
        <f>' 2023Budget'!Q186</f>
        <v>475.63166666666666</v>
      </c>
      <c r="K145" s="337">
        <f>' 2023Budget'!R186</f>
        <v>475.63166666666666</v>
      </c>
      <c r="L145" s="337">
        <f>' 2023Budget'!S186</f>
        <v>475.63166666666666</v>
      </c>
      <c r="M145" s="337">
        <f>' 2023Budget'!T186</f>
        <v>475.63166666666666</v>
      </c>
      <c r="N145" s="337">
        <f>' 2023Budget'!U186</f>
        <v>475.63166666666666</v>
      </c>
      <c r="O145" s="337">
        <f>' 2023Budget'!V186</f>
        <v>475.63166666666666</v>
      </c>
      <c r="P145" s="337">
        <f>' 2023Budget'!W186</f>
        <v>475.63166666666666</v>
      </c>
    </row>
    <row r="146" spans="1:16" x14ac:dyDescent="0.2">
      <c r="A146" s="333" t="e">
        <f>' 2023Budget'!#REF!</f>
        <v>#REF!</v>
      </c>
      <c r="D146" s="333" t="e">
        <f>' 2023Budget'!#REF!</f>
        <v>#REF!</v>
      </c>
      <c r="E146" s="337" t="e">
        <f>' 2023Budget'!#REF!</f>
        <v>#REF!</v>
      </c>
      <c r="F146" s="337" t="e">
        <f>' 2023Budget'!#REF!</f>
        <v>#REF!</v>
      </c>
      <c r="G146" s="337" t="e">
        <f>' 2023Budget'!#REF!</f>
        <v>#REF!</v>
      </c>
      <c r="H146" s="337" t="e">
        <f>' 2023Budget'!#REF!</f>
        <v>#REF!</v>
      </c>
      <c r="I146" s="337" t="e">
        <f>' 2023Budget'!#REF!</f>
        <v>#REF!</v>
      </c>
      <c r="J146" s="337" t="e">
        <f>' 2023Budget'!#REF!</f>
        <v>#REF!</v>
      </c>
      <c r="K146" s="337" t="e">
        <f>' 2023Budget'!#REF!</f>
        <v>#REF!</v>
      </c>
      <c r="L146" s="337" t="e">
        <f>' 2023Budget'!#REF!</f>
        <v>#REF!</v>
      </c>
      <c r="M146" s="337" t="e">
        <f>' 2023Budget'!#REF!</f>
        <v>#REF!</v>
      </c>
      <c r="N146" s="337" t="e">
        <f>' 2023Budget'!#REF!</f>
        <v>#REF!</v>
      </c>
      <c r="O146" s="337" t="e">
        <f>' 2023Budget'!#REF!</f>
        <v>#REF!</v>
      </c>
      <c r="P146" s="337" t="e">
        <f>' 2023Budget'!#REF!</f>
        <v>#REF!</v>
      </c>
    </row>
    <row r="147" spans="1:16" x14ac:dyDescent="0.2">
      <c r="A147" s="333" t="str">
        <f>' 2023Budget'!C187</f>
        <v xml:space="preserve">  60850-00 - Maintenance Supplies</v>
      </c>
      <c r="D147" s="333" t="str">
        <f>' 2023Budget'!D187</f>
        <v>10</v>
      </c>
      <c r="E147" s="337">
        <f>' 2023Budget'!L187</f>
        <v>0</v>
      </c>
      <c r="F147" s="337">
        <f>' 2023Budget'!M187</f>
        <v>0</v>
      </c>
      <c r="G147" s="337">
        <f>' 2023Budget'!N187</f>
        <v>0</v>
      </c>
      <c r="H147" s="337">
        <f>' 2023Budget'!O187</f>
        <v>0</v>
      </c>
      <c r="I147" s="337">
        <f>' 2023Budget'!P187</f>
        <v>0</v>
      </c>
      <c r="J147" s="337">
        <f>' 2023Budget'!Q187</f>
        <v>0</v>
      </c>
      <c r="K147" s="337">
        <f>' 2023Budget'!R187</f>
        <v>0</v>
      </c>
      <c r="L147" s="337">
        <f>' 2023Budget'!S187</f>
        <v>0</v>
      </c>
      <c r="M147" s="337">
        <f>' 2023Budget'!T187</f>
        <v>0</v>
      </c>
      <c r="N147" s="337">
        <f>' 2023Budget'!U187</f>
        <v>0</v>
      </c>
      <c r="O147" s="337">
        <f>' 2023Budget'!V187</f>
        <v>0</v>
      </c>
      <c r="P147" s="337">
        <f>' 2023Budget'!W187</f>
        <v>0</v>
      </c>
    </row>
    <row r="148" spans="1:16" x14ac:dyDescent="0.2">
      <c r="A148" s="333" t="str">
        <f>' 2023Budget'!C188</f>
        <v xml:space="preserve">  60900-00 - Building/Structure Maintenance</v>
      </c>
      <c r="D148" s="333" t="str">
        <f>' 2023Budget'!D188</f>
        <v>10</v>
      </c>
      <c r="E148" s="337">
        <f>' 2023Budget'!L188</f>
        <v>2000</v>
      </c>
      <c r="F148" s="337">
        <f>' 2023Budget'!M188</f>
        <v>2000</v>
      </c>
      <c r="G148" s="337">
        <f>' 2023Budget'!N188</f>
        <v>2000</v>
      </c>
      <c r="H148" s="337">
        <f>' 2023Budget'!O188</f>
        <v>2000</v>
      </c>
      <c r="I148" s="337">
        <f>' 2023Budget'!P188</f>
        <v>2000</v>
      </c>
      <c r="J148" s="337">
        <f>' 2023Budget'!Q188</f>
        <v>2000</v>
      </c>
      <c r="K148" s="337">
        <f>' 2023Budget'!R188</f>
        <v>2000</v>
      </c>
      <c r="L148" s="337">
        <f>' 2023Budget'!S188</f>
        <v>2000</v>
      </c>
      <c r="M148" s="337">
        <f>' 2023Budget'!T188</f>
        <v>2000</v>
      </c>
      <c r="N148" s="337">
        <f>' 2023Budget'!U188</f>
        <v>2000</v>
      </c>
      <c r="O148" s="337">
        <f>' 2023Budget'!V188</f>
        <v>2000</v>
      </c>
      <c r="P148" s="337">
        <f>' 2023Budget'!W188</f>
        <v>2000</v>
      </c>
    </row>
    <row r="149" spans="1:16" x14ac:dyDescent="0.2">
      <c r="A149" s="333" t="str">
        <f>' 2023Budget'!C189</f>
        <v xml:space="preserve">  60900-01 - Building/Structure Maintenance, Contra</v>
      </c>
      <c r="D149" s="333" t="str">
        <f>' 2023Budget'!D189</f>
        <v>10</v>
      </c>
      <c r="E149" s="337">
        <f>' 2023Budget'!L189</f>
        <v>0</v>
      </c>
      <c r="F149" s="337">
        <f>' 2023Budget'!M189</f>
        <v>0</v>
      </c>
      <c r="G149" s="337">
        <f>' 2023Budget'!N189</f>
        <v>0</v>
      </c>
      <c r="H149" s="337">
        <f>' 2023Budget'!O189</f>
        <v>0</v>
      </c>
      <c r="I149" s="337">
        <f>' 2023Budget'!P189</f>
        <v>0</v>
      </c>
      <c r="J149" s="337">
        <f>' 2023Budget'!Q189</f>
        <v>0</v>
      </c>
      <c r="K149" s="337">
        <f>' 2023Budget'!R189</f>
        <v>0</v>
      </c>
      <c r="L149" s="337">
        <f>' 2023Budget'!S189</f>
        <v>0</v>
      </c>
      <c r="M149" s="337">
        <f>' 2023Budget'!T189</f>
        <v>0</v>
      </c>
      <c r="N149" s="337">
        <f>' 2023Budget'!U189</f>
        <v>0</v>
      </c>
      <c r="O149" s="337">
        <f>' 2023Budget'!V189</f>
        <v>0</v>
      </c>
      <c r="P149" s="337">
        <f>' 2023Budget'!W189</f>
        <v>0</v>
      </c>
    </row>
    <row r="150" spans="1:16" x14ac:dyDescent="0.2">
      <c r="A150" s="333" t="str">
        <f>' 2023Budget'!C190</f>
        <v xml:space="preserve">  60950-00 - General Maintenance</v>
      </c>
      <c r="D150" s="333" t="str">
        <f>' 2023Budget'!D190</f>
        <v>10</v>
      </c>
      <c r="E150" s="337">
        <f>' 2023Budget'!L190</f>
        <v>0</v>
      </c>
      <c r="F150" s="337">
        <f>' 2023Budget'!M190</f>
        <v>0</v>
      </c>
      <c r="G150" s="337">
        <f>' 2023Budget'!N190</f>
        <v>0</v>
      </c>
      <c r="H150" s="337">
        <f>' 2023Budget'!O190</f>
        <v>0</v>
      </c>
      <c r="I150" s="337">
        <f>' 2023Budget'!P190</f>
        <v>0</v>
      </c>
      <c r="J150" s="337">
        <f>' 2023Budget'!Q190</f>
        <v>0</v>
      </c>
      <c r="K150" s="337">
        <f>' 2023Budget'!R190</f>
        <v>0</v>
      </c>
      <c r="L150" s="337">
        <f>' 2023Budget'!S190</f>
        <v>0</v>
      </c>
      <c r="M150" s="337">
        <f>' 2023Budget'!T190</f>
        <v>0</v>
      </c>
      <c r="N150" s="337">
        <f>' 2023Budget'!U190</f>
        <v>0</v>
      </c>
      <c r="O150" s="337">
        <f>' 2023Budget'!V190</f>
        <v>0</v>
      </c>
      <c r="P150" s="337">
        <f>' 2023Budget'!W190</f>
        <v>0</v>
      </c>
    </row>
    <row r="151" spans="1:16" x14ac:dyDescent="0.2">
      <c r="A151" s="333" t="str">
        <f>' 2023Budget'!C191</f>
        <v xml:space="preserve">  61000-00 - Building - Uninsured Loss</v>
      </c>
      <c r="D151" s="333" t="str">
        <f>' 2023Budget'!D191</f>
        <v>10</v>
      </c>
      <c r="E151" s="337">
        <f>' 2023Budget'!L191</f>
        <v>0</v>
      </c>
      <c r="F151" s="337">
        <f>' 2023Budget'!M191</f>
        <v>0</v>
      </c>
      <c r="G151" s="337">
        <f>' 2023Budget'!N191</f>
        <v>0</v>
      </c>
      <c r="H151" s="337">
        <f>' 2023Budget'!O191</f>
        <v>0</v>
      </c>
      <c r="I151" s="337">
        <f>' 2023Budget'!P191</f>
        <v>0</v>
      </c>
      <c r="J151" s="337">
        <f>' 2023Budget'!Q191</f>
        <v>0</v>
      </c>
      <c r="K151" s="337">
        <f>' 2023Budget'!R191</f>
        <v>0</v>
      </c>
      <c r="L151" s="337">
        <f>' 2023Budget'!S191</f>
        <v>0</v>
      </c>
      <c r="M151" s="337">
        <f>' 2023Budget'!T191</f>
        <v>0</v>
      </c>
      <c r="N151" s="337">
        <f>' 2023Budget'!U191</f>
        <v>0</v>
      </c>
      <c r="O151" s="337">
        <f>' 2023Budget'!V191</f>
        <v>0</v>
      </c>
      <c r="P151" s="337">
        <f>' 2023Budget'!W191</f>
        <v>0</v>
      </c>
    </row>
    <row r="152" spans="1:16" x14ac:dyDescent="0.2">
      <c r="A152" s="333" t="str">
        <f>' 2023Budget'!C194</f>
        <v xml:space="preserve">  68050-00 - Landscape Maintenance, Contract</v>
      </c>
      <c r="D152" s="333" t="str">
        <f>' 2023Budget'!D194</f>
        <v>10</v>
      </c>
      <c r="E152" s="337">
        <f>' 2023Budget'!L194</f>
        <v>1924.1666666666667</v>
      </c>
      <c r="F152" s="337">
        <f>' 2023Budget'!M194</f>
        <v>1924.1666666666667</v>
      </c>
      <c r="G152" s="337">
        <f>' 2023Budget'!N194</f>
        <v>1924.1666666666667</v>
      </c>
      <c r="H152" s="337">
        <f>' 2023Budget'!O194</f>
        <v>1924.1666666666667</v>
      </c>
      <c r="I152" s="337">
        <f>' 2023Budget'!P194</f>
        <v>1924.1666666666667</v>
      </c>
      <c r="J152" s="337">
        <f>' 2023Budget'!Q194</f>
        <v>1924.1666666666667</v>
      </c>
      <c r="K152" s="337">
        <f>' 2023Budget'!R194</f>
        <v>1924.1666666666667</v>
      </c>
      <c r="L152" s="337">
        <f>' 2023Budget'!S194</f>
        <v>1924.1666666666667</v>
      </c>
      <c r="M152" s="337">
        <f>' 2023Budget'!T194</f>
        <v>1924.1666666666667</v>
      </c>
      <c r="N152" s="337">
        <f>' 2023Budget'!U194</f>
        <v>1924.1666666666667</v>
      </c>
      <c r="O152" s="337">
        <f>' 2023Budget'!V194</f>
        <v>1924.1666666666667</v>
      </c>
      <c r="P152" s="337">
        <f>' 2023Budget'!W194</f>
        <v>1924.1666666666667</v>
      </c>
    </row>
    <row r="153" spans="1:16" x14ac:dyDescent="0.2">
      <c r="A153" s="333" t="str">
        <f>' 2023Budget'!C195</f>
        <v xml:space="preserve">  68100-00 - Landscape Maintenance, Other</v>
      </c>
      <c r="D153" s="333" t="str">
        <f>' 2023Budget'!D195</f>
        <v>10</v>
      </c>
      <c r="E153" s="337">
        <f>' 2023Budget'!L195</f>
        <v>333.33333333333331</v>
      </c>
      <c r="F153" s="337">
        <f>' 2023Budget'!M195</f>
        <v>333.33333333333331</v>
      </c>
      <c r="G153" s="337">
        <f>' 2023Budget'!N195</f>
        <v>333.33333333333331</v>
      </c>
      <c r="H153" s="337">
        <f>' 2023Budget'!O195</f>
        <v>333.33333333333331</v>
      </c>
      <c r="I153" s="337">
        <f>' 2023Budget'!P195</f>
        <v>333.33333333333331</v>
      </c>
      <c r="J153" s="337">
        <f>' 2023Budget'!Q195</f>
        <v>333.33333333333331</v>
      </c>
      <c r="K153" s="337">
        <f>' 2023Budget'!R195</f>
        <v>333.33333333333331</v>
      </c>
      <c r="L153" s="337">
        <f>' 2023Budget'!S195</f>
        <v>333.33333333333331</v>
      </c>
      <c r="M153" s="337">
        <f>' 2023Budget'!T195</f>
        <v>333.33333333333331</v>
      </c>
      <c r="N153" s="337">
        <f>' 2023Budget'!U195</f>
        <v>333.33333333333331</v>
      </c>
      <c r="O153" s="337">
        <f>' 2023Budget'!V195</f>
        <v>333.33333333333331</v>
      </c>
      <c r="P153" s="337">
        <f>' 2023Budget'!W195</f>
        <v>333.33333333333331</v>
      </c>
    </row>
    <row r="154" spans="1:16" x14ac:dyDescent="0.2">
      <c r="A154" s="333" t="str">
        <f>' 2023Budget'!C196</f>
        <v xml:space="preserve">  68150-00 - Landscape, Bark / Mulch</v>
      </c>
      <c r="D154" s="333" t="str">
        <f>' 2023Budget'!D196</f>
        <v>10</v>
      </c>
      <c r="E154" s="337">
        <f>' 2023Budget'!L196</f>
        <v>0</v>
      </c>
      <c r="F154" s="337">
        <f>' 2023Budget'!M196</f>
        <v>0</v>
      </c>
      <c r="G154" s="337">
        <f>' 2023Budget'!N196</f>
        <v>0</v>
      </c>
      <c r="H154" s="337">
        <f>' 2023Budget'!O196</f>
        <v>0</v>
      </c>
      <c r="I154" s="337">
        <f>' 2023Budget'!P196</f>
        <v>0</v>
      </c>
      <c r="J154" s="337">
        <f>' 2023Budget'!Q196</f>
        <v>0</v>
      </c>
      <c r="K154" s="337">
        <f>' 2023Budget'!R196</f>
        <v>0</v>
      </c>
      <c r="L154" s="337">
        <f>' 2023Budget'!S196</f>
        <v>0</v>
      </c>
      <c r="M154" s="337">
        <f>' 2023Budget'!T196</f>
        <v>0</v>
      </c>
      <c r="N154" s="337">
        <f>' 2023Budget'!U196</f>
        <v>0</v>
      </c>
      <c r="O154" s="337">
        <f>' 2023Budget'!V196</f>
        <v>0</v>
      </c>
      <c r="P154" s="337">
        <f>' 2023Budget'!W196</f>
        <v>0</v>
      </c>
    </row>
    <row r="155" spans="1:16" x14ac:dyDescent="0.2">
      <c r="A155" s="333" t="str">
        <f>' 2023Budget'!C197</f>
        <v xml:space="preserve">  68200-00 - Landscape, Seasonal Color</v>
      </c>
      <c r="D155" s="333" t="str">
        <f>' 2023Budget'!D197</f>
        <v>10</v>
      </c>
      <c r="E155" s="337">
        <f>' 2023Budget'!L197</f>
        <v>0</v>
      </c>
      <c r="F155" s="337">
        <f>' 2023Budget'!M197</f>
        <v>0</v>
      </c>
      <c r="G155" s="337">
        <f>' 2023Budget'!N197</f>
        <v>0</v>
      </c>
      <c r="H155" s="337">
        <f>' 2023Budget'!O197</f>
        <v>0</v>
      </c>
      <c r="I155" s="337">
        <f>' 2023Budget'!P197</f>
        <v>0</v>
      </c>
      <c r="J155" s="337">
        <f>' 2023Budget'!Q197</f>
        <v>0</v>
      </c>
      <c r="K155" s="337">
        <f>' 2023Budget'!R197</f>
        <v>0</v>
      </c>
      <c r="L155" s="337">
        <f>' 2023Budget'!S197</f>
        <v>0</v>
      </c>
      <c r="M155" s="337">
        <f>' 2023Budget'!T197</f>
        <v>0</v>
      </c>
      <c r="N155" s="337">
        <f>' 2023Budget'!U197</f>
        <v>0</v>
      </c>
      <c r="O155" s="337">
        <f>' 2023Budget'!V197</f>
        <v>0</v>
      </c>
      <c r="P155" s="337">
        <f>' 2023Budget'!W197</f>
        <v>0</v>
      </c>
    </row>
    <row r="156" spans="1:16" x14ac:dyDescent="0.2">
      <c r="A156" s="333" t="str">
        <f>' 2023Budget'!C198</f>
        <v xml:space="preserve">  68250-00 - Landscape, Improvements</v>
      </c>
      <c r="D156" s="333" t="str">
        <f>' 2023Budget'!D198</f>
        <v>10</v>
      </c>
      <c r="E156" s="337">
        <f>' 2023Budget'!L198</f>
        <v>0</v>
      </c>
      <c r="F156" s="337">
        <f>' 2023Budget'!M198</f>
        <v>0</v>
      </c>
      <c r="G156" s="337">
        <f>' 2023Budget'!N198</f>
        <v>0</v>
      </c>
      <c r="H156" s="337">
        <f>' 2023Budget'!O198</f>
        <v>0</v>
      </c>
      <c r="I156" s="337">
        <f>' 2023Budget'!P198</f>
        <v>0</v>
      </c>
      <c r="J156" s="337">
        <f>' 2023Budget'!Q198</f>
        <v>0</v>
      </c>
      <c r="K156" s="337">
        <f>' 2023Budget'!R198</f>
        <v>0</v>
      </c>
      <c r="L156" s="337">
        <f>' 2023Budget'!S198</f>
        <v>0</v>
      </c>
      <c r="M156" s="337">
        <f>' 2023Budget'!T198</f>
        <v>0</v>
      </c>
      <c r="N156" s="337">
        <f>' 2023Budget'!U198</f>
        <v>0</v>
      </c>
      <c r="O156" s="337">
        <f>' 2023Budget'!V198</f>
        <v>0</v>
      </c>
      <c r="P156" s="337">
        <f>' 2023Budget'!W198</f>
        <v>0</v>
      </c>
    </row>
    <row r="157" spans="1:16" x14ac:dyDescent="0.2">
      <c r="A157" s="333" t="str">
        <f>' 2023Budget'!C199</f>
        <v xml:space="preserve">  68300-00 - Landscape, Irrigation Maintenance</v>
      </c>
      <c r="D157" s="333" t="str">
        <f>' 2023Budget'!D199</f>
        <v>10</v>
      </c>
      <c r="E157" s="337">
        <f>' 2023Budget'!L199</f>
        <v>0</v>
      </c>
      <c r="F157" s="337">
        <f>' 2023Budget'!M199</f>
        <v>0</v>
      </c>
      <c r="G157" s="337">
        <f>' 2023Budget'!N199</f>
        <v>5000</v>
      </c>
      <c r="H157" s="337">
        <f>' 2023Budget'!O199</f>
        <v>0</v>
      </c>
      <c r="I157" s="337">
        <f>' 2023Budget'!P199</f>
        <v>0</v>
      </c>
      <c r="J157" s="337">
        <f>' 2023Budget'!Q199</f>
        <v>0</v>
      </c>
      <c r="K157" s="337">
        <f>' 2023Budget'!R199</f>
        <v>0</v>
      </c>
      <c r="L157" s="337">
        <f>' 2023Budget'!S199</f>
        <v>0</v>
      </c>
      <c r="M157" s="337">
        <f>' 2023Budget'!T199</f>
        <v>5000</v>
      </c>
      <c r="N157" s="337">
        <f>' 2023Budget'!U199</f>
        <v>0</v>
      </c>
      <c r="O157" s="337">
        <f>' 2023Budget'!V199</f>
        <v>0</v>
      </c>
      <c r="P157" s="337">
        <f>' 2023Budget'!W199</f>
        <v>0</v>
      </c>
    </row>
    <row r="158" spans="1:16" x14ac:dyDescent="0.2">
      <c r="A158" s="333" t="str">
        <f>' 2023Budget'!C200</f>
        <v xml:space="preserve">  68310-00 - Landscape, Tree Services</v>
      </c>
      <c r="D158" s="333" t="str">
        <f>' 2023Budget'!D200</f>
        <v>10</v>
      </c>
      <c r="E158" s="337">
        <f>' 2023Budget'!L200</f>
        <v>0</v>
      </c>
      <c r="F158" s="337">
        <f>' 2023Budget'!M200</f>
        <v>0</v>
      </c>
      <c r="G158" s="337">
        <f>' 2023Budget'!N200</f>
        <v>2500</v>
      </c>
      <c r="H158" s="337">
        <f>' 2023Budget'!O200</f>
        <v>0</v>
      </c>
      <c r="I158" s="337">
        <f>' 2023Budget'!P200</f>
        <v>0</v>
      </c>
      <c r="J158" s="337">
        <f>' 2023Budget'!Q200</f>
        <v>2500</v>
      </c>
      <c r="K158" s="337">
        <f>' 2023Budget'!R200</f>
        <v>0</v>
      </c>
      <c r="L158" s="337">
        <f>' 2023Budget'!S200</f>
        <v>0</v>
      </c>
      <c r="M158" s="337">
        <f>' 2023Budget'!T200</f>
        <v>2500</v>
      </c>
      <c r="N158" s="337">
        <f>' 2023Budget'!U200</f>
        <v>0</v>
      </c>
      <c r="O158" s="337">
        <f>' 2023Budget'!V200</f>
        <v>0</v>
      </c>
      <c r="P158" s="337">
        <f>' 2023Budget'!W200</f>
        <v>2500</v>
      </c>
    </row>
    <row r="159" spans="1:16" x14ac:dyDescent="0.2">
      <c r="A159" s="333" t="str">
        <f>' 2023Budget'!C201</f>
        <v xml:space="preserve">  68320-00 - Landscape, Backflow Testing</v>
      </c>
      <c r="D159" s="333" t="str">
        <f>' 2023Budget'!D201</f>
        <v>10</v>
      </c>
      <c r="E159" s="337">
        <f>' 2023Budget'!L201</f>
        <v>0</v>
      </c>
      <c r="F159" s="337">
        <f>' 2023Budget'!M201</f>
        <v>0</v>
      </c>
      <c r="G159" s="337">
        <f>' 2023Budget'!N201</f>
        <v>0</v>
      </c>
      <c r="H159" s="337">
        <f>' 2023Budget'!O201</f>
        <v>550</v>
      </c>
      <c r="I159" s="337">
        <f>' 2023Budget'!P201</f>
        <v>0</v>
      </c>
      <c r="J159" s="337">
        <f>' 2023Budget'!Q201</f>
        <v>0</v>
      </c>
      <c r="K159" s="337">
        <f>' 2023Budget'!R201</f>
        <v>0</v>
      </c>
      <c r="L159" s="337">
        <f>' 2023Budget'!S201</f>
        <v>0</v>
      </c>
      <c r="M159" s="337">
        <f>' 2023Budget'!T201</f>
        <v>0</v>
      </c>
      <c r="N159" s="337">
        <f>' 2023Budget'!U201</f>
        <v>0</v>
      </c>
      <c r="O159" s="337">
        <f>' 2023Budget'!V201</f>
        <v>0</v>
      </c>
      <c r="P159" s="337">
        <f>' 2023Budget'!W201</f>
        <v>0</v>
      </c>
    </row>
    <row r="160" spans="1:16" x14ac:dyDescent="0.2">
      <c r="A160" s="333" t="str">
        <f>' 2023Budget'!C202</f>
        <v xml:space="preserve">  68350-00 - Fence Maintenance</v>
      </c>
      <c r="D160" s="333" t="str">
        <f>' 2023Budget'!D202</f>
        <v>10</v>
      </c>
      <c r="E160" s="337">
        <f>' 2023Budget'!L202</f>
        <v>0</v>
      </c>
      <c r="F160" s="337">
        <f>' 2023Budget'!M202</f>
        <v>0</v>
      </c>
      <c r="G160" s="337">
        <f>' 2023Budget'!N202</f>
        <v>0</v>
      </c>
      <c r="H160" s="337">
        <f>' 2023Budget'!O202</f>
        <v>0</v>
      </c>
      <c r="I160" s="337">
        <f>' 2023Budget'!P202</f>
        <v>0</v>
      </c>
      <c r="J160" s="337">
        <f>' 2023Budget'!Q202</f>
        <v>0</v>
      </c>
      <c r="K160" s="337">
        <f>' 2023Budget'!R202</f>
        <v>0</v>
      </c>
      <c r="L160" s="337">
        <f>' 2023Budget'!S202</f>
        <v>0</v>
      </c>
      <c r="M160" s="337">
        <f>' 2023Budget'!T202</f>
        <v>0</v>
      </c>
      <c r="N160" s="337">
        <f>' 2023Budget'!U202</f>
        <v>0</v>
      </c>
      <c r="O160" s="337">
        <f>' 2023Budget'!V202</f>
        <v>0</v>
      </c>
      <c r="P160" s="337">
        <f>' 2023Budget'!W202</f>
        <v>0</v>
      </c>
    </row>
    <row r="161" spans="1:16" x14ac:dyDescent="0.2">
      <c r="A161" s="333" t="str">
        <f>' 2023Budget'!C203</f>
        <v xml:space="preserve">  68400-00 - Drainage Repair / Maintenance</v>
      </c>
      <c r="D161" s="333" t="str">
        <f>' 2023Budget'!D203</f>
        <v>10</v>
      </c>
      <c r="E161" s="337">
        <f>' 2023Budget'!L203</f>
        <v>0</v>
      </c>
      <c r="F161" s="337">
        <f>' 2023Budget'!M203</f>
        <v>0</v>
      </c>
      <c r="G161" s="337">
        <f>' 2023Budget'!N203</f>
        <v>0</v>
      </c>
      <c r="H161" s="337">
        <f>' 2023Budget'!O203</f>
        <v>0</v>
      </c>
      <c r="I161" s="337">
        <f>' 2023Budget'!P203</f>
        <v>0</v>
      </c>
      <c r="J161" s="337">
        <f>' 2023Budget'!Q203</f>
        <v>0</v>
      </c>
      <c r="K161" s="337">
        <f>' 2023Budget'!R203</f>
        <v>0</v>
      </c>
      <c r="L161" s="337">
        <f>' 2023Budget'!S203</f>
        <v>0</v>
      </c>
      <c r="M161" s="337">
        <f>' 2023Budget'!T203</f>
        <v>0</v>
      </c>
      <c r="N161" s="337">
        <f>' 2023Budget'!U203</f>
        <v>0</v>
      </c>
      <c r="O161" s="337">
        <f>' 2023Budget'!V203</f>
        <v>0</v>
      </c>
      <c r="P161" s="337">
        <f>' 2023Budget'!W203</f>
        <v>0</v>
      </c>
    </row>
    <row r="162" spans="1:16" x14ac:dyDescent="0.2">
      <c r="A162" s="333" t="str">
        <f>' 2023Budget'!C204</f>
        <v xml:space="preserve">  68450-00 - Lake Maintenance</v>
      </c>
      <c r="D162" s="333" t="str">
        <f>' 2023Budget'!D204</f>
        <v>10</v>
      </c>
      <c r="E162" s="337">
        <f>' 2023Budget'!L204</f>
        <v>0</v>
      </c>
      <c r="F162" s="337">
        <f>' 2023Budget'!M204</f>
        <v>0</v>
      </c>
      <c r="G162" s="337">
        <f>' 2023Budget'!N204</f>
        <v>0</v>
      </c>
      <c r="H162" s="337">
        <f>' 2023Budget'!O204</f>
        <v>0</v>
      </c>
      <c r="I162" s="337">
        <f>' 2023Budget'!P204</f>
        <v>0</v>
      </c>
      <c r="J162" s="337">
        <f>' 2023Budget'!Q204</f>
        <v>0</v>
      </c>
      <c r="K162" s="337">
        <f>' 2023Budget'!R204</f>
        <v>0</v>
      </c>
      <c r="L162" s="337">
        <f>' 2023Budget'!S204</f>
        <v>0</v>
      </c>
      <c r="M162" s="337">
        <f>' 2023Budget'!T204</f>
        <v>0</v>
      </c>
      <c r="N162" s="337">
        <f>' 2023Budget'!U204</f>
        <v>0</v>
      </c>
      <c r="O162" s="337">
        <f>' 2023Budget'!V204</f>
        <v>0</v>
      </c>
      <c r="P162" s="337">
        <f>' 2023Budget'!W204</f>
        <v>0</v>
      </c>
    </row>
    <row r="163" spans="1:16" x14ac:dyDescent="0.2">
      <c r="A163" s="333" t="str">
        <f>' 2023Budget'!C205</f>
        <v xml:space="preserve">  68500-00 - Nature Maintenance</v>
      </c>
      <c r="D163" s="333" t="str">
        <f>' 2023Budget'!D205</f>
        <v>10</v>
      </c>
      <c r="E163" s="337">
        <f>' 2023Budget'!L205</f>
        <v>0</v>
      </c>
      <c r="F163" s="337">
        <f>' 2023Budget'!M205</f>
        <v>0</v>
      </c>
      <c r="G163" s="337">
        <f>' 2023Budget'!N205</f>
        <v>0</v>
      </c>
      <c r="H163" s="337">
        <f>' 2023Budget'!O205</f>
        <v>0</v>
      </c>
      <c r="I163" s="337">
        <f>' 2023Budget'!P205</f>
        <v>0</v>
      </c>
      <c r="J163" s="337">
        <f>' 2023Budget'!Q205</f>
        <v>0</v>
      </c>
      <c r="K163" s="337">
        <f>' 2023Budget'!R205</f>
        <v>0</v>
      </c>
      <c r="L163" s="337">
        <f>' 2023Budget'!S205</f>
        <v>0</v>
      </c>
      <c r="M163" s="337">
        <f>' 2023Budget'!T205</f>
        <v>0</v>
      </c>
      <c r="N163" s="337">
        <f>' 2023Budget'!U205</f>
        <v>0</v>
      </c>
      <c r="O163" s="337">
        <f>' 2023Budget'!V205</f>
        <v>0</v>
      </c>
      <c r="P163" s="337">
        <f>' 2023Budget'!W205</f>
        <v>0</v>
      </c>
    </row>
    <row r="164" spans="1:16" x14ac:dyDescent="0.2">
      <c r="A164" s="333" t="str">
        <f>' 2023Budget'!C206</f>
        <v xml:space="preserve">  68550-00 - Playground</v>
      </c>
      <c r="D164" s="333" t="str">
        <f>' 2023Budget'!D206</f>
        <v>10</v>
      </c>
      <c r="E164" s="337">
        <f>' 2023Budget'!L206</f>
        <v>0</v>
      </c>
      <c r="F164" s="337">
        <f>' 2023Budget'!M206</f>
        <v>0</v>
      </c>
      <c r="G164" s="337">
        <f>' 2023Budget'!N206</f>
        <v>0</v>
      </c>
      <c r="H164" s="337">
        <f>' 2023Budget'!O206</f>
        <v>0</v>
      </c>
      <c r="I164" s="337">
        <f>' 2023Budget'!P206</f>
        <v>0</v>
      </c>
      <c r="J164" s="337">
        <f>' 2023Budget'!Q206</f>
        <v>0</v>
      </c>
      <c r="K164" s="337">
        <f>' 2023Budget'!R206</f>
        <v>0</v>
      </c>
      <c r="L164" s="337">
        <f>' 2023Budget'!S206</f>
        <v>0</v>
      </c>
      <c r="M164" s="337">
        <f>' 2023Budget'!T206</f>
        <v>0</v>
      </c>
      <c r="N164" s="337">
        <f>' 2023Budget'!U206</f>
        <v>0</v>
      </c>
      <c r="O164" s="337">
        <f>' 2023Budget'!V206</f>
        <v>0</v>
      </c>
      <c r="P164" s="337">
        <f>' 2023Budget'!W206</f>
        <v>0</v>
      </c>
    </row>
    <row r="165" spans="1:16" x14ac:dyDescent="0.2">
      <c r="A165" s="333" t="str">
        <f>' 2023Budget'!C207</f>
        <v xml:space="preserve">  68600-00 - Waterfall</v>
      </c>
      <c r="D165" s="333" t="str">
        <f>' 2023Budget'!D207</f>
        <v>10</v>
      </c>
      <c r="E165" s="337">
        <f>' 2023Budget'!L207</f>
        <v>0</v>
      </c>
      <c r="F165" s="337">
        <f>' 2023Budget'!M207</f>
        <v>0</v>
      </c>
      <c r="G165" s="337">
        <f>' 2023Budget'!N207</f>
        <v>0</v>
      </c>
      <c r="H165" s="337">
        <f>' 2023Budget'!O207</f>
        <v>0</v>
      </c>
      <c r="I165" s="337">
        <f>' 2023Budget'!P207</f>
        <v>0</v>
      </c>
      <c r="J165" s="337">
        <f>' 2023Budget'!Q207</f>
        <v>0</v>
      </c>
      <c r="K165" s="337">
        <f>' 2023Budget'!R207</f>
        <v>0</v>
      </c>
      <c r="L165" s="337">
        <f>' 2023Budget'!S207</f>
        <v>0</v>
      </c>
      <c r="M165" s="337">
        <f>' 2023Budget'!T207</f>
        <v>0</v>
      </c>
      <c r="N165" s="337">
        <f>' 2023Budget'!U207</f>
        <v>0</v>
      </c>
      <c r="O165" s="337">
        <f>' 2023Budget'!V207</f>
        <v>0</v>
      </c>
      <c r="P165" s="337">
        <f>' 2023Budget'!W207</f>
        <v>0</v>
      </c>
    </row>
    <row r="166" spans="1:16" x14ac:dyDescent="0.2">
      <c r="A166" s="333" t="str">
        <f>' 2023Budget'!C208</f>
        <v xml:space="preserve">  68650-00 - Wetlands</v>
      </c>
      <c r="D166" s="333" t="str">
        <f>' 2023Budget'!D208</f>
        <v>10</v>
      </c>
      <c r="E166" s="337">
        <f>' 2023Budget'!L208</f>
        <v>0</v>
      </c>
      <c r="F166" s="337">
        <f>' 2023Budget'!M208</f>
        <v>0</v>
      </c>
      <c r="G166" s="337">
        <f>' 2023Budget'!N208</f>
        <v>0</v>
      </c>
      <c r="H166" s="337">
        <f>' 2023Budget'!O208</f>
        <v>0</v>
      </c>
      <c r="I166" s="337">
        <f>' 2023Budget'!P208</f>
        <v>0</v>
      </c>
      <c r="J166" s="337">
        <f>' 2023Budget'!Q208</f>
        <v>0</v>
      </c>
      <c r="K166" s="337">
        <f>' 2023Budget'!R208</f>
        <v>0</v>
      </c>
      <c r="L166" s="337">
        <f>' 2023Budget'!S208</f>
        <v>0</v>
      </c>
      <c r="M166" s="337">
        <f>' 2023Budget'!T208</f>
        <v>0</v>
      </c>
      <c r="N166" s="337">
        <f>' 2023Budget'!U208</f>
        <v>0</v>
      </c>
      <c r="O166" s="337">
        <f>' 2023Budget'!V208</f>
        <v>0</v>
      </c>
      <c r="P166" s="337">
        <f>' 2023Budget'!W208</f>
        <v>0</v>
      </c>
    </row>
    <row r="167" spans="1:16" x14ac:dyDescent="0.2">
      <c r="A167" s="333" t="str">
        <f>' 2023Budget'!C211</f>
        <v xml:space="preserve">  72050-00 - Pool, Maintenance Contract</v>
      </c>
      <c r="D167" s="333" t="str">
        <f>' 2023Budget'!D211</f>
        <v>10</v>
      </c>
      <c r="E167" s="337">
        <f>' 2023Budget'!L211</f>
        <v>0</v>
      </c>
      <c r="F167" s="337">
        <f>' 2023Budget'!M211</f>
        <v>0</v>
      </c>
      <c r="G167" s="337">
        <f>' 2023Budget'!N211</f>
        <v>0</v>
      </c>
      <c r="H167" s="337">
        <f>' 2023Budget'!O211</f>
        <v>0</v>
      </c>
      <c r="I167" s="337">
        <f>' 2023Budget'!P211</f>
        <v>0</v>
      </c>
      <c r="J167" s="337">
        <f>' 2023Budget'!Q211</f>
        <v>0</v>
      </c>
      <c r="K167" s="337">
        <f>' 2023Budget'!R211</f>
        <v>0</v>
      </c>
      <c r="L167" s="337">
        <f>' 2023Budget'!S211</f>
        <v>0</v>
      </c>
      <c r="M167" s="337">
        <f>' 2023Budget'!T211</f>
        <v>0</v>
      </c>
      <c r="N167" s="337">
        <f>' 2023Budget'!U211</f>
        <v>0</v>
      </c>
      <c r="O167" s="337">
        <f>' 2023Budget'!V211</f>
        <v>0</v>
      </c>
      <c r="P167" s="337">
        <f>' 2023Budget'!W211</f>
        <v>0</v>
      </c>
    </row>
    <row r="168" spans="1:16" x14ac:dyDescent="0.2">
      <c r="A168" s="333" t="str">
        <f>' 2023Budget'!C212</f>
        <v xml:space="preserve">  72100-00 - Pool, Maintenance Supplies</v>
      </c>
      <c r="D168" s="333" t="str">
        <f>' 2023Budget'!D212</f>
        <v>10</v>
      </c>
      <c r="E168" s="337">
        <f>' 2023Budget'!L212</f>
        <v>0</v>
      </c>
      <c r="F168" s="337">
        <f>' 2023Budget'!M212</f>
        <v>0</v>
      </c>
      <c r="G168" s="337">
        <f>' 2023Budget'!N212</f>
        <v>0</v>
      </c>
      <c r="H168" s="337">
        <f>' 2023Budget'!O212</f>
        <v>0</v>
      </c>
      <c r="I168" s="337">
        <f>' 2023Budget'!P212</f>
        <v>0</v>
      </c>
      <c r="J168" s="337">
        <f>' 2023Budget'!Q212</f>
        <v>0</v>
      </c>
      <c r="K168" s="337">
        <f>' 2023Budget'!R212</f>
        <v>0</v>
      </c>
      <c r="L168" s="337">
        <f>' 2023Budget'!S212</f>
        <v>0</v>
      </c>
      <c r="M168" s="337">
        <f>' 2023Budget'!T212</f>
        <v>0</v>
      </c>
      <c r="N168" s="337">
        <f>' 2023Budget'!U212</f>
        <v>0</v>
      </c>
      <c r="O168" s="337">
        <f>' 2023Budget'!V212</f>
        <v>0</v>
      </c>
      <c r="P168" s="337">
        <f>' 2023Budget'!W212</f>
        <v>0</v>
      </c>
    </row>
    <row r="169" spans="1:16" x14ac:dyDescent="0.2">
      <c r="A169" s="333" t="str">
        <f>' 2023Budget'!C213</f>
        <v xml:space="preserve">  72150-00 - Pool, Maintenance, Other</v>
      </c>
      <c r="D169" s="333" t="str">
        <f>' 2023Budget'!D213</f>
        <v>10</v>
      </c>
      <c r="E169" s="337">
        <f>' 2023Budget'!L213</f>
        <v>0</v>
      </c>
      <c r="F169" s="337">
        <f>' 2023Budget'!M213</f>
        <v>0</v>
      </c>
      <c r="G169" s="337">
        <f>' 2023Budget'!N213</f>
        <v>0</v>
      </c>
      <c r="H169" s="337">
        <f>' 2023Budget'!O213</f>
        <v>0</v>
      </c>
      <c r="I169" s="337">
        <f>' 2023Budget'!P213</f>
        <v>0</v>
      </c>
      <c r="J169" s="337">
        <f>' 2023Budget'!Q213</f>
        <v>0</v>
      </c>
      <c r="K169" s="337">
        <f>' 2023Budget'!R213</f>
        <v>0</v>
      </c>
      <c r="L169" s="337">
        <f>' 2023Budget'!S213</f>
        <v>0</v>
      </c>
      <c r="M169" s="337">
        <f>' 2023Budget'!T213</f>
        <v>0</v>
      </c>
      <c r="N169" s="337">
        <f>' 2023Budget'!U213</f>
        <v>0</v>
      </c>
      <c r="O169" s="337">
        <f>' 2023Budget'!V213</f>
        <v>0</v>
      </c>
      <c r="P169" s="337">
        <f>' 2023Budget'!W213</f>
        <v>0</v>
      </c>
    </row>
    <row r="170" spans="1:16" x14ac:dyDescent="0.2">
      <c r="A170" s="333" t="str">
        <f>' 2023Budget'!C214</f>
        <v xml:space="preserve">  72200-00 - Pool, Permits</v>
      </c>
      <c r="D170" s="333" t="str">
        <f>' 2023Budget'!D214</f>
        <v>10</v>
      </c>
      <c r="E170" s="337">
        <f>' 2023Budget'!L214</f>
        <v>0</v>
      </c>
      <c r="F170" s="337">
        <f>' 2023Budget'!M214</f>
        <v>0</v>
      </c>
      <c r="G170" s="337">
        <f>' 2023Budget'!N214</f>
        <v>0</v>
      </c>
      <c r="H170" s="337">
        <f>' 2023Budget'!O214</f>
        <v>0</v>
      </c>
      <c r="I170" s="337">
        <f>' 2023Budget'!P214</f>
        <v>0</v>
      </c>
      <c r="J170" s="337">
        <f>' 2023Budget'!Q214</f>
        <v>0</v>
      </c>
      <c r="K170" s="337">
        <f>' 2023Budget'!R214</f>
        <v>0</v>
      </c>
      <c r="L170" s="337">
        <f>' 2023Budget'!S214</f>
        <v>0</v>
      </c>
      <c r="M170" s="337">
        <f>' 2023Budget'!T214</f>
        <v>0</v>
      </c>
      <c r="N170" s="337">
        <f>' 2023Budget'!U214</f>
        <v>0</v>
      </c>
      <c r="O170" s="337">
        <f>' 2023Budget'!V214</f>
        <v>0</v>
      </c>
      <c r="P170" s="337">
        <f>' 2023Budget'!W214</f>
        <v>0</v>
      </c>
    </row>
    <row r="171" spans="1:16" x14ac:dyDescent="0.2">
      <c r="A171" s="333" t="str">
        <f>' 2023Budget'!C215</f>
        <v xml:space="preserve">  72300-00 - Pool, Telephone</v>
      </c>
      <c r="D171" s="333" t="str">
        <f>' 2023Budget'!D215</f>
        <v>10</v>
      </c>
      <c r="E171" s="337">
        <f>' 2023Budget'!L215</f>
        <v>0</v>
      </c>
      <c r="F171" s="337">
        <f>' 2023Budget'!M215</f>
        <v>0</v>
      </c>
      <c r="G171" s="337">
        <f>' 2023Budget'!N215</f>
        <v>0</v>
      </c>
      <c r="H171" s="337">
        <f>' 2023Budget'!O215</f>
        <v>0</v>
      </c>
      <c r="I171" s="337">
        <f>' 2023Budget'!P215</f>
        <v>0</v>
      </c>
      <c r="J171" s="337">
        <f>' 2023Budget'!Q215</f>
        <v>0</v>
      </c>
      <c r="K171" s="337">
        <f>' 2023Budget'!R215</f>
        <v>0</v>
      </c>
      <c r="L171" s="337">
        <f>' 2023Budget'!S215</f>
        <v>0</v>
      </c>
      <c r="M171" s="337">
        <f>' 2023Budget'!T215</f>
        <v>0</v>
      </c>
      <c r="N171" s="337">
        <f>' 2023Budget'!U215</f>
        <v>0</v>
      </c>
      <c r="O171" s="337">
        <f>' 2023Budget'!V215</f>
        <v>0</v>
      </c>
      <c r="P171" s="337">
        <f>' 2023Budget'!W215</f>
        <v>0</v>
      </c>
    </row>
    <row r="172" spans="1:16" x14ac:dyDescent="0.2">
      <c r="A172" s="333" t="str">
        <f>' 2023Budget'!C216</f>
        <v xml:space="preserve">  72350-00 - Pool, Water &amp; Sewer</v>
      </c>
      <c r="D172" s="333" t="str">
        <f>' 2023Budget'!D216</f>
        <v>10</v>
      </c>
      <c r="E172" s="337">
        <f>' 2023Budget'!L216</f>
        <v>0</v>
      </c>
      <c r="F172" s="337">
        <f>' 2023Budget'!M216</f>
        <v>0</v>
      </c>
      <c r="G172" s="337">
        <f>' 2023Budget'!N216</f>
        <v>0</v>
      </c>
      <c r="H172" s="337">
        <f>' 2023Budget'!O216</f>
        <v>0</v>
      </c>
      <c r="I172" s="337">
        <f>' 2023Budget'!P216</f>
        <v>0</v>
      </c>
      <c r="J172" s="337">
        <f>' 2023Budget'!Q216</f>
        <v>0</v>
      </c>
      <c r="K172" s="337">
        <f>' 2023Budget'!R216</f>
        <v>0</v>
      </c>
      <c r="L172" s="337">
        <f>' 2023Budget'!S216</f>
        <v>0</v>
      </c>
      <c r="M172" s="337">
        <f>' 2023Budget'!T216</f>
        <v>0</v>
      </c>
      <c r="N172" s="337">
        <f>' 2023Budget'!U216</f>
        <v>0</v>
      </c>
      <c r="O172" s="337">
        <f>' 2023Budget'!V216</f>
        <v>0</v>
      </c>
      <c r="P172" s="337">
        <f>' 2023Budget'!W216</f>
        <v>0</v>
      </c>
    </row>
    <row r="173" spans="1:16" x14ac:dyDescent="0.2">
      <c r="A173" s="333" t="str">
        <f>' 2023Budget'!C217</f>
        <v xml:space="preserve">  72400-00 - Pool, Electricity</v>
      </c>
      <c r="D173" s="333" t="str">
        <f>' 2023Budget'!D217</f>
        <v>10</v>
      </c>
      <c r="E173" s="337">
        <f>' 2023Budget'!L217</f>
        <v>0</v>
      </c>
      <c r="F173" s="337">
        <f>' 2023Budget'!M217</f>
        <v>0</v>
      </c>
      <c r="G173" s="337">
        <f>' 2023Budget'!N217</f>
        <v>0</v>
      </c>
      <c r="H173" s="337">
        <f>' 2023Budget'!O217</f>
        <v>0</v>
      </c>
      <c r="I173" s="337">
        <f>' 2023Budget'!P217</f>
        <v>0</v>
      </c>
      <c r="J173" s="337">
        <f>' 2023Budget'!Q217</f>
        <v>0</v>
      </c>
      <c r="K173" s="337">
        <f>' 2023Budget'!R217</f>
        <v>0</v>
      </c>
      <c r="L173" s="337">
        <f>' 2023Budget'!S217</f>
        <v>0</v>
      </c>
      <c r="M173" s="337">
        <f>' 2023Budget'!T217</f>
        <v>0</v>
      </c>
      <c r="N173" s="337">
        <f>' 2023Budget'!U217</f>
        <v>0</v>
      </c>
      <c r="O173" s="337">
        <f>' 2023Budget'!V217</f>
        <v>0</v>
      </c>
      <c r="P173" s="337">
        <f>' 2023Budget'!W217</f>
        <v>0</v>
      </c>
    </row>
    <row r="174" spans="1:16" x14ac:dyDescent="0.2">
      <c r="A174" s="333" t="str">
        <f>' 2023Budget'!C218</f>
        <v xml:space="preserve">  72450-00 - Pool, Gas</v>
      </c>
      <c r="D174" s="333" t="str">
        <f>' 2023Budget'!D218</f>
        <v>10</v>
      </c>
      <c r="E174" s="337">
        <f>' 2023Budget'!L218</f>
        <v>0</v>
      </c>
      <c r="F174" s="337">
        <f>' 2023Budget'!M218</f>
        <v>0</v>
      </c>
      <c r="G174" s="337">
        <f>' 2023Budget'!N218</f>
        <v>0</v>
      </c>
      <c r="H174" s="337">
        <f>' 2023Budget'!O218</f>
        <v>0</v>
      </c>
      <c r="I174" s="337">
        <f>' 2023Budget'!P218</f>
        <v>0</v>
      </c>
      <c r="J174" s="337">
        <f>' 2023Budget'!Q218</f>
        <v>0</v>
      </c>
      <c r="K174" s="337">
        <f>' 2023Budget'!R218</f>
        <v>0</v>
      </c>
      <c r="L174" s="337">
        <f>' 2023Budget'!S218</f>
        <v>0</v>
      </c>
      <c r="M174" s="337">
        <f>' 2023Budget'!T218</f>
        <v>0</v>
      </c>
      <c r="N174" s="337">
        <f>' 2023Budget'!U218</f>
        <v>0</v>
      </c>
      <c r="O174" s="337">
        <f>' 2023Budget'!V218</f>
        <v>0</v>
      </c>
      <c r="P174" s="337">
        <f>' 2023Budget'!W218</f>
        <v>0</v>
      </c>
    </row>
    <row r="175" spans="1:16" x14ac:dyDescent="0.2">
      <c r="A175" s="333" t="str">
        <f>' 2023Budget'!C219</f>
        <v xml:space="preserve">  72500-00 - Pool, Furniture</v>
      </c>
      <c r="D175" s="333" t="str">
        <f>' 2023Budget'!D219</f>
        <v>10</v>
      </c>
      <c r="E175" s="337">
        <f>' 2023Budget'!L219</f>
        <v>0</v>
      </c>
      <c r="F175" s="337">
        <f>' 2023Budget'!M219</f>
        <v>0</v>
      </c>
      <c r="G175" s="337">
        <f>' 2023Budget'!N219</f>
        <v>0</v>
      </c>
      <c r="H175" s="337">
        <f>' 2023Budget'!O219</f>
        <v>0</v>
      </c>
      <c r="I175" s="337">
        <f>' 2023Budget'!P219</f>
        <v>0</v>
      </c>
      <c r="J175" s="337">
        <f>' 2023Budget'!Q219</f>
        <v>0</v>
      </c>
      <c r="K175" s="337">
        <f>' 2023Budget'!R219</f>
        <v>0</v>
      </c>
      <c r="L175" s="337">
        <f>' 2023Budget'!S219</f>
        <v>0</v>
      </c>
      <c r="M175" s="337">
        <f>' 2023Budget'!T219</f>
        <v>0</v>
      </c>
      <c r="N175" s="337">
        <f>' 2023Budget'!U219</f>
        <v>0</v>
      </c>
      <c r="O175" s="337">
        <f>' 2023Budget'!V219</f>
        <v>0</v>
      </c>
      <c r="P175" s="337">
        <f>' 2023Budget'!W219</f>
        <v>0</v>
      </c>
    </row>
    <row r="176" spans="1:16" x14ac:dyDescent="0.2">
      <c r="A176" s="333" t="str">
        <f>' 2023Budget'!C222</f>
        <v xml:space="preserve">  74050-00 - Clubhouse, Rental Management</v>
      </c>
      <c r="D176" s="333" t="str">
        <f>' 2023Budget'!D222</f>
        <v>10</v>
      </c>
      <c r="E176" s="337">
        <f>' 2023Budget'!L222</f>
        <v>0</v>
      </c>
      <c r="F176" s="337">
        <f>' 2023Budget'!M222</f>
        <v>0</v>
      </c>
      <c r="G176" s="337">
        <f>' 2023Budget'!N222</f>
        <v>0</v>
      </c>
      <c r="H176" s="337">
        <f>' 2023Budget'!O222</f>
        <v>0</v>
      </c>
      <c r="I176" s="337">
        <f>' 2023Budget'!P222</f>
        <v>0</v>
      </c>
      <c r="J176" s="337">
        <f>' 2023Budget'!Q222</f>
        <v>0</v>
      </c>
      <c r="K176" s="337">
        <f>' 2023Budget'!R222</f>
        <v>0</v>
      </c>
      <c r="L176" s="337">
        <f>' 2023Budget'!S222</f>
        <v>0</v>
      </c>
      <c r="M176" s="337">
        <f>' 2023Budget'!T222</f>
        <v>0</v>
      </c>
      <c r="N176" s="337">
        <f>' 2023Budget'!U222</f>
        <v>0</v>
      </c>
      <c r="O176" s="337">
        <f>' 2023Budget'!V222</f>
        <v>0</v>
      </c>
      <c r="P176" s="337">
        <f>' 2023Budget'!W222</f>
        <v>0</v>
      </c>
    </row>
    <row r="177" spans="1:16" x14ac:dyDescent="0.2">
      <c r="A177" s="333" t="str">
        <f>' 2023Budget'!C223</f>
        <v xml:space="preserve">  74100-00 - Clubhouse, Telephone</v>
      </c>
      <c r="D177" s="333" t="str">
        <f>' 2023Budget'!D223</f>
        <v>10</v>
      </c>
      <c r="E177" s="337">
        <f>' 2023Budget'!L223</f>
        <v>0</v>
      </c>
      <c r="F177" s="337">
        <f>' 2023Budget'!M223</f>
        <v>0</v>
      </c>
      <c r="G177" s="337">
        <f>' 2023Budget'!N223</f>
        <v>0</v>
      </c>
      <c r="H177" s="337">
        <f>' 2023Budget'!O223</f>
        <v>0</v>
      </c>
      <c r="I177" s="337">
        <f>' 2023Budget'!P223</f>
        <v>0</v>
      </c>
      <c r="J177" s="337">
        <f>' 2023Budget'!Q223</f>
        <v>0</v>
      </c>
      <c r="K177" s="337">
        <f>' 2023Budget'!R223</f>
        <v>0</v>
      </c>
      <c r="L177" s="337">
        <f>' 2023Budget'!S223</f>
        <v>0</v>
      </c>
      <c r="M177" s="337">
        <f>' 2023Budget'!T223</f>
        <v>0</v>
      </c>
      <c r="N177" s="337">
        <f>' 2023Budget'!U223</f>
        <v>0</v>
      </c>
      <c r="O177" s="337">
        <f>' 2023Budget'!V223</f>
        <v>0</v>
      </c>
      <c r="P177" s="337">
        <f>' 2023Budget'!W223</f>
        <v>0</v>
      </c>
    </row>
    <row r="178" spans="1:16" x14ac:dyDescent="0.2">
      <c r="A178" s="333" t="str">
        <f>' 2023Budget'!C224</f>
        <v xml:space="preserve">  74150-00 - Clubhouse, Water</v>
      </c>
      <c r="D178" s="333" t="str">
        <f>' 2023Budget'!D224</f>
        <v>10</v>
      </c>
      <c r="E178" s="337">
        <f>' 2023Budget'!L224</f>
        <v>0</v>
      </c>
      <c r="F178" s="337">
        <f>' 2023Budget'!M224</f>
        <v>0</v>
      </c>
      <c r="G178" s="337">
        <f>' 2023Budget'!N224</f>
        <v>0</v>
      </c>
      <c r="H178" s="337">
        <f>' 2023Budget'!O224</f>
        <v>0</v>
      </c>
      <c r="I178" s="337">
        <f>' 2023Budget'!P224</f>
        <v>0</v>
      </c>
      <c r="J178" s="337">
        <f>' 2023Budget'!Q224</f>
        <v>0</v>
      </c>
      <c r="K178" s="337">
        <f>' 2023Budget'!R224</f>
        <v>0</v>
      </c>
      <c r="L178" s="337">
        <f>' 2023Budget'!S224</f>
        <v>0</v>
      </c>
      <c r="M178" s="337">
        <f>' 2023Budget'!T224</f>
        <v>0</v>
      </c>
      <c r="N178" s="337">
        <f>' 2023Budget'!U224</f>
        <v>0</v>
      </c>
      <c r="O178" s="337">
        <f>' 2023Budget'!V224</f>
        <v>0</v>
      </c>
      <c r="P178" s="337">
        <f>' 2023Budget'!W224</f>
        <v>0</v>
      </c>
    </row>
    <row r="179" spans="1:16" x14ac:dyDescent="0.2">
      <c r="A179" s="333" t="str">
        <f>' 2023Budget'!C225</f>
        <v xml:space="preserve">  74200-00 - Clubhouse, Electricity</v>
      </c>
      <c r="D179" s="333" t="str">
        <f>' 2023Budget'!D225</f>
        <v>10</v>
      </c>
      <c r="E179" s="337">
        <f>' 2023Budget'!L225</f>
        <v>0</v>
      </c>
      <c r="F179" s="337">
        <f>' 2023Budget'!M225</f>
        <v>0</v>
      </c>
      <c r="G179" s="337">
        <f>' 2023Budget'!N225</f>
        <v>0</v>
      </c>
      <c r="H179" s="337">
        <f>' 2023Budget'!O225</f>
        <v>0</v>
      </c>
      <c r="I179" s="337">
        <f>' 2023Budget'!P225</f>
        <v>0</v>
      </c>
      <c r="J179" s="337">
        <f>' 2023Budget'!Q225</f>
        <v>0</v>
      </c>
      <c r="K179" s="337">
        <f>' 2023Budget'!R225</f>
        <v>0</v>
      </c>
      <c r="L179" s="337">
        <f>' 2023Budget'!S225</f>
        <v>0</v>
      </c>
      <c r="M179" s="337">
        <f>' 2023Budget'!T225</f>
        <v>0</v>
      </c>
      <c r="N179" s="337">
        <f>' 2023Budget'!U225</f>
        <v>0</v>
      </c>
      <c r="O179" s="337">
        <f>' 2023Budget'!V225</f>
        <v>0</v>
      </c>
      <c r="P179" s="337">
        <f>' 2023Budget'!W225</f>
        <v>0</v>
      </c>
    </row>
    <row r="180" spans="1:16" x14ac:dyDescent="0.2">
      <c r="A180" s="333" t="str">
        <f>' 2023Budget'!C226</f>
        <v xml:space="preserve">  74250-00 - Clubhouse, Maint &amp; Repairs</v>
      </c>
      <c r="D180" s="333" t="str">
        <f>' 2023Budget'!D226</f>
        <v>10</v>
      </c>
      <c r="E180" s="337">
        <f>' 2023Budget'!L226</f>
        <v>0</v>
      </c>
      <c r="F180" s="337">
        <f>' 2023Budget'!M226</f>
        <v>0</v>
      </c>
      <c r="G180" s="337">
        <f>' 2023Budget'!N226</f>
        <v>0</v>
      </c>
      <c r="H180" s="337">
        <f>' 2023Budget'!O226</f>
        <v>0</v>
      </c>
      <c r="I180" s="337">
        <f>' 2023Budget'!P226</f>
        <v>0</v>
      </c>
      <c r="J180" s="337">
        <f>' 2023Budget'!Q226</f>
        <v>0</v>
      </c>
      <c r="K180" s="337">
        <f>' 2023Budget'!R226</f>
        <v>0</v>
      </c>
      <c r="L180" s="337">
        <f>' 2023Budget'!S226</f>
        <v>0</v>
      </c>
      <c r="M180" s="337">
        <f>' 2023Budget'!T226</f>
        <v>0</v>
      </c>
      <c r="N180" s="337">
        <f>' 2023Budget'!U226</f>
        <v>0</v>
      </c>
      <c r="O180" s="337">
        <f>' 2023Budget'!V226</f>
        <v>0</v>
      </c>
      <c r="P180" s="337">
        <f>' 2023Budget'!W226</f>
        <v>0</v>
      </c>
    </row>
    <row r="181" spans="1:16" x14ac:dyDescent="0.2">
      <c r="A181" s="333" t="str">
        <f>' 2023Budget'!C227</f>
        <v xml:space="preserve">  74300-00 - Clubhouse, Security</v>
      </c>
      <c r="D181" s="333" t="str">
        <f>' 2023Budget'!D227</f>
        <v>10</v>
      </c>
      <c r="E181" s="337">
        <f>' 2023Budget'!L227</f>
        <v>0</v>
      </c>
      <c r="F181" s="337">
        <f>' 2023Budget'!M227</f>
        <v>0</v>
      </c>
      <c r="G181" s="337">
        <f>' 2023Budget'!N227</f>
        <v>0</v>
      </c>
      <c r="H181" s="337">
        <f>' 2023Budget'!O227</f>
        <v>0</v>
      </c>
      <c r="I181" s="337">
        <f>' 2023Budget'!P227</f>
        <v>0</v>
      </c>
      <c r="J181" s="337">
        <f>' 2023Budget'!Q227</f>
        <v>0</v>
      </c>
      <c r="K181" s="337">
        <f>' 2023Budget'!R227</f>
        <v>0</v>
      </c>
      <c r="L181" s="337">
        <f>' 2023Budget'!S227</f>
        <v>0</v>
      </c>
      <c r="M181" s="337">
        <f>' 2023Budget'!T227</f>
        <v>0</v>
      </c>
      <c r="N181" s="337">
        <f>' 2023Budget'!U227</f>
        <v>0</v>
      </c>
      <c r="O181" s="337">
        <f>' 2023Budget'!V227</f>
        <v>0</v>
      </c>
      <c r="P181" s="337">
        <f>' 2023Budget'!W227</f>
        <v>0</v>
      </c>
    </row>
    <row r="182" spans="1:16" x14ac:dyDescent="0.2">
      <c r="A182" s="333" t="str">
        <f>' 2023Budget'!C228</f>
        <v xml:space="preserve">  74350-00 - Clubhouse, Cleaning</v>
      </c>
      <c r="D182" s="333" t="str">
        <f>' 2023Budget'!D228</f>
        <v>10</v>
      </c>
      <c r="E182" s="337">
        <f>' 2023Budget'!L228</f>
        <v>0</v>
      </c>
      <c r="F182" s="337">
        <f>' 2023Budget'!M228</f>
        <v>0</v>
      </c>
      <c r="G182" s="337">
        <f>' 2023Budget'!N228</f>
        <v>0</v>
      </c>
      <c r="H182" s="337">
        <f>' 2023Budget'!O228</f>
        <v>0</v>
      </c>
      <c r="I182" s="337">
        <f>' 2023Budget'!P228</f>
        <v>0</v>
      </c>
      <c r="J182" s="337">
        <f>' 2023Budget'!Q228</f>
        <v>0</v>
      </c>
      <c r="K182" s="337">
        <f>' 2023Budget'!R228</f>
        <v>0</v>
      </c>
      <c r="L182" s="337">
        <f>' 2023Budget'!S228</f>
        <v>0</v>
      </c>
      <c r="M182" s="337">
        <f>' 2023Budget'!T228</f>
        <v>0</v>
      </c>
      <c r="N182" s="337">
        <f>' 2023Budget'!U228</f>
        <v>0</v>
      </c>
      <c r="O182" s="337">
        <f>' 2023Budget'!V228</f>
        <v>0</v>
      </c>
      <c r="P182" s="337">
        <f>' 2023Budget'!W228</f>
        <v>0</v>
      </c>
    </row>
    <row r="183" spans="1:16" x14ac:dyDescent="0.2">
      <c r="A183" s="333" t="str">
        <f>' 2023Budget'!C229</f>
        <v xml:space="preserve">  74400-00 - Clubhouse, Cleaning Supplies</v>
      </c>
      <c r="D183" s="333" t="str">
        <f>' 2023Budget'!D229</f>
        <v>10</v>
      </c>
      <c r="E183" s="337">
        <f>' 2023Budget'!L229</f>
        <v>0</v>
      </c>
      <c r="F183" s="337">
        <f>' 2023Budget'!M229</f>
        <v>0</v>
      </c>
      <c r="G183" s="337">
        <f>' 2023Budget'!N229</f>
        <v>0</v>
      </c>
      <c r="H183" s="337">
        <f>' 2023Budget'!O229</f>
        <v>0</v>
      </c>
      <c r="I183" s="337">
        <f>' 2023Budget'!P229</f>
        <v>0</v>
      </c>
      <c r="J183" s="337">
        <f>' 2023Budget'!Q229</f>
        <v>0</v>
      </c>
      <c r="K183" s="337">
        <f>' 2023Budget'!R229</f>
        <v>0</v>
      </c>
      <c r="L183" s="337">
        <f>' 2023Budget'!S229</f>
        <v>0</v>
      </c>
      <c r="M183" s="337">
        <f>' 2023Budget'!T229</f>
        <v>0</v>
      </c>
      <c r="N183" s="337">
        <f>' 2023Budget'!U229</f>
        <v>0</v>
      </c>
      <c r="O183" s="337">
        <f>' 2023Budget'!V229</f>
        <v>0</v>
      </c>
      <c r="P183" s="337">
        <f>' 2023Budget'!W229</f>
        <v>0</v>
      </c>
    </row>
    <row r="184" spans="1:16" x14ac:dyDescent="0.2">
      <c r="A184" s="333" t="str">
        <f>' 2023Budget'!C232</f>
        <v xml:space="preserve">  76100-00 - Retention Pond Maintenance</v>
      </c>
      <c r="D184" s="333" t="str">
        <f>' 2023Budget'!D232</f>
        <v>10</v>
      </c>
      <c r="E184" s="337">
        <f>' 2023Budget'!L232</f>
        <v>0</v>
      </c>
      <c r="F184" s="337">
        <f>' 2023Budget'!M232</f>
        <v>0</v>
      </c>
      <c r="G184" s="337">
        <f>' 2023Budget'!N232</f>
        <v>0</v>
      </c>
      <c r="H184" s="337">
        <f>' 2023Budget'!O232</f>
        <v>0</v>
      </c>
      <c r="I184" s="337">
        <f>' 2023Budget'!P232</f>
        <v>0</v>
      </c>
      <c r="J184" s="337">
        <f>' 2023Budget'!Q232</f>
        <v>0</v>
      </c>
      <c r="K184" s="337">
        <f>' 2023Budget'!R232</f>
        <v>0</v>
      </c>
      <c r="L184" s="337">
        <f>' 2023Budget'!S232</f>
        <v>0</v>
      </c>
      <c r="M184" s="337">
        <f>' 2023Budget'!T232</f>
        <v>0</v>
      </c>
      <c r="N184" s="337">
        <f>' 2023Budget'!U232</f>
        <v>0</v>
      </c>
      <c r="O184" s="337">
        <f>' 2023Budget'!V232</f>
        <v>0</v>
      </c>
      <c r="P184" s="337">
        <f>' 2023Budget'!W232</f>
        <v>0</v>
      </c>
    </row>
    <row r="185" spans="1:16" x14ac:dyDescent="0.2">
      <c r="A185" s="333" t="str">
        <f>' 2023Budget'!C233</f>
        <v xml:space="preserve">  76150-00 - Vandalism</v>
      </c>
      <c r="D185" s="333" t="str">
        <f>' 2023Budget'!D233</f>
        <v>10</v>
      </c>
      <c r="E185" s="337">
        <f>' 2023Budget'!L233</f>
        <v>0</v>
      </c>
      <c r="F185" s="337">
        <f>' 2023Budget'!M233</f>
        <v>0</v>
      </c>
      <c r="G185" s="337">
        <f>' 2023Budget'!N233</f>
        <v>0</v>
      </c>
      <c r="H185" s="337">
        <f>' 2023Budget'!O233</f>
        <v>0</v>
      </c>
      <c r="I185" s="337">
        <f>' 2023Budget'!P233</f>
        <v>0</v>
      </c>
      <c r="J185" s="337">
        <f>' 2023Budget'!Q233</f>
        <v>0</v>
      </c>
      <c r="K185" s="337">
        <f>' 2023Budget'!R233</f>
        <v>0</v>
      </c>
      <c r="L185" s="337">
        <f>' 2023Budget'!S233</f>
        <v>0</v>
      </c>
      <c r="M185" s="337">
        <f>' 2023Budget'!T233</f>
        <v>0</v>
      </c>
      <c r="N185" s="337">
        <f>' 2023Budget'!U233</f>
        <v>0</v>
      </c>
      <c r="O185" s="337">
        <f>' 2023Budget'!V233</f>
        <v>0</v>
      </c>
      <c r="P185" s="337">
        <f>' 2023Budget'!W233</f>
        <v>0</v>
      </c>
    </row>
    <row r="186" spans="1:16" x14ac:dyDescent="0.2">
      <c r="A186" s="333" t="str">
        <f>' 2023Budget'!C234</f>
        <v xml:space="preserve">  76200-00 - Signage</v>
      </c>
      <c r="D186" s="333" t="str">
        <f>' 2023Budget'!D234</f>
        <v>10</v>
      </c>
      <c r="E186" s="337">
        <f>' 2023Budget'!L234</f>
        <v>0</v>
      </c>
      <c r="F186" s="337">
        <f>' 2023Budget'!M234</f>
        <v>0</v>
      </c>
      <c r="G186" s="337">
        <f>' 2023Budget'!N234</f>
        <v>0</v>
      </c>
      <c r="H186" s="337">
        <f>' 2023Budget'!O234</f>
        <v>0</v>
      </c>
      <c r="I186" s="337">
        <f>' 2023Budget'!P234</f>
        <v>0</v>
      </c>
      <c r="J186" s="337">
        <f>' 2023Budget'!Q234</f>
        <v>0</v>
      </c>
      <c r="K186" s="337">
        <f>' 2023Budget'!R234</f>
        <v>0</v>
      </c>
      <c r="L186" s="337">
        <f>' 2023Budget'!S234</f>
        <v>0</v>
      </c>
      <c r="M186" s="337">
        <f>' 2023Budget'!T234</f>
        <v>0</v>
      </c>
      <c r="N186" s="337">
        <f>' 2023Budget'!U234</f>
        <v>0</v>
      </c>
      <c r="O186" s="337">
        <f>' 2023Budget'!V234</f>
        <v>0</v>
      </c>
      <c r="P186" s="337">
        <f>' 2023Budget'!W234</f>
        <v>0</v>
      </c>
    </row>
    <row r="187" spans="1:16" x14ac:dyDescent="0.2">
      <c r="A187" s="333" t="str">
        <f>' 2023Budget'!C235</f>
        <v xml:space="preserve">  76250-00 - Road Maintenance</v>
      </c>
      <c r="D187" s="333" t="str">
        <f>' 2023Budget'!D235</f>
        <v>10</v>
      </c>
      <c r="E187" s="337">
        <f>' 2023Budget'!L235</f>
        <v>0</v>
      </c>
      <c r="F187" s="337">
        <f>' 2023Budget'!M235</f>
        <v>0</v>
      </c>
      <c r="G187" s="337">
        <f>' 2023Budget'!N235</f>
        <v>0</v>
      </c>
      <c r="H187" s="337">
        <f>' 2023Budget'!O235</f>
        <v>500</v>
      </c>
      <c r="I187" s="337">
        <f>' 2023Budget'!P235</f>
        <v>0</v>
      </c>
      <c r="J187" s="337">
        <f>' 2023Budget'!Q235</f>
        <v>0</v>
      </c>
      <c r="K187" s="337">
        <f>' 2023Budget'!R235</f>
        <v>0</v>
      </c>
      <c r="L187" s="337">
        <f>' 2023Budget'!S235</f>
        <v>0</v>
      </c>
      <c r="M187" s="337">
        <f>' 2023Budget'!T235</f>
        <v>500</v>
      </c>
      <c r="N187" s="337">
        <f>' 2023Budget'!U235</f>
        <v>0</v>
      </c>
      <c r="O187" s="337">
        <f>' 2023Budget'!V235</f>
        <v>0</v>
      </c>
      <c r="P187" s="337">
        <f>' 2023Budget'!W235</f>
        <v>0</v>
      </c>
    </row>
    <row r="188" spans="1:16" x14ac:dyDescent="0.2">
      <c r="A188" s="333" t="str">
        <f>' 2023Budget'!C236</f>
        <v xml:space="preserve">  76300-00 - Snow Removal</v>
      </c>
      <c r="D188" s="333" t="str">
        <f>' 2023Budget'!D236</f>
        <v>10</v>
      </c>
      <c r="E188" s="337">
        <f>' 2023Budget'!L236</f>
        <v>1000</v>
      </c>
      <c r="F188" s="337">
        <f>' 2023Budget'!M236</f>
        <v>1000</v>
      </c>
      <c r="G188" s="337">
        <f>' 2023Budget'!N236</f>
        <v>0</v>
      </c>
      <c r="H188" s="337">
        <f>' 2023Budget'!O236</f>
        <v>0</v>
      </c>
      <c r="I188" s="337">
        <f>' 2023Budget'!P236</f>
        <v>0</v>
      </c>
      <c r="J188" s="337">
        <f>' 2023Budget'!Q236</f>
        <v>0</v>
      </c>
      <c r="K188" s="337">
        <f>' 2023Budget'!R236</f>
        <v>0</v>
      </c>
      <c r="L188" s="337">
        <f>' 2023Budget'!S236</f>
        <v>0</v>
      </c>
      <c r="M188" s="337">
        <f>' 2023Budget'!T236</f>
        <v>0</v>
      </c>
      <c r="N188" s="337">
        <f>' 2023Budget'!U236</f>
        <v>0</v>
      </c>
      <c r="O188" s="337">
        <f>' 2023Budget'!V236</f>
        <v>0</v>
      </c>
      <c r="P188" s="337">
        <f>' 2023Budget'!W236</f>
        <v>0</v>
      </c>
    </row>
    <row r="189" spans="1:16" x14ac:dyDescent="0.2">
      <c r="A189" s="333" t="str">
        <f>' 2023Budget'!C237</f>
        <v xml:space="preserve">  76350-00 - Monument Maintenance</v>
      </c>
      <c r="D189" s="333" t="str">
        <f>' 2023Budget'!D237</f>
        <v>10</v>
      </c>
      <c r="E189" s="337">
        <f>' 2023Budget'!L237</f>
        <v>0</v>
      </c>
      <c r="F189" s="337">
        <f>' 2023Budget'!M237</f>
        <v>0</v>
      </c>
      <c r="G189" s="337">
        <f>' 2023Budget'!N237</f>
        <v>0</v>
      </c>
      <c r="H189" s="337">
        <f>' 2023Budget'!O237</f>
        <v>0</v>
      </c>
      <c r="I189" s="337">
        <f>' 2023Budget'!P237</f>
        <v>0</v>
      </c>
      <c r="J189" s="337">
        <f>' 2023Budget'!Q237</f>
        <v>0</v>
      </c>
      <c r="K189" s="337">
        <f>' 2023Budget'!R237</f>
        <v>0</v>
      </c>
      <c r="L189" s="337">
        <f>' 2023Budget'!S237</f>
        <v>0</v>
      </c>
      <c r="M189" s="337">
        <f>' 2023Budget'!T237</f>
        <v>0</v>
      </c>
      <c r="N189" s="337">
        <f>' 2023Budget'!U237</f>
        <v>0</v>
      </c>
      <c r="O189" s="337">
        <f>' 2023Budget'!V237</f>
        <v>0</v>
      </c>
      <c r="P189" s="337">
        <f>' 2023Budget'!W237</f>
        <v>0</v>
      </c>
    </row>
    <row r="190" spans="1:16" x14ac:dyDescent="0.2">
      <c r="A190" s="333" t="str">
        <f>' 2023Budget'!C238</f>
        <v xml:space="preserve">  76400-00 - Lighting Maintenance</v>
      </c>
      <c r="D190" s="333" t="str">
        <f>' 2023Budget'!D238</f>
        <v>10</v>
      </c>
      <c r="E190" s="337">
        <f>' 2023Budget'!L238</f>
        <v>0</v>
      </c>
      <c r="F190" s="337">
        <f>' 2023Budget'!M238</f>
        <v>0</v>
      </c>
      <c r="G190" s="337">
        <f>' 2023Budget'!N238</f>
        <v>250</v>
      </c>
      <c r="H190" s="337">
        <f>' 2023Budget'!O238</f>
        <v>0</v>
      </c>
      <c r="I190" s="337">
        <f>' 2023Budget'!P238</f>
        <v>0</v>
      </c>
      <c r="J190" s="337">
        <f>' 2023Budget'!Q238</f>
        <v>0</v>
      </c>
      <c r="K190" s="337">
        <f>' 2023Budget'!R238</f>
        <v>0</v>
      </c>
      <c r="L190" s="337">
        <f>' 2023Budget'!S238</f>
        <v>0</v>
      </c>
      <c r="M190" s="337">
        <f>' 2023Budget'!T238</f>
        <v>250</v>
      </c>
      <c r="N190" s="337">
        <f>' 2023Budget'!U238</f>
        <v>0</v>
      </c>
      <c r="O190" s="337">
        <f>' 2023Budget'!V238</f>
        <v>0</v>
      </c>
      <c r="P190" s="337">
        <f>' 2023Budget'!W238</f>
        <v>0</v>
      </c>
    </row>
    <row r="191" spans="1:16" x14ac:dyDescent="0.2">
      <c r="A191" s="333" t="str">
        <f>' 2023Budget'!C239</f>
        <v xml:space="preserve">  76450-00 - Hardscape Maintenance</v>
      </c>
      <c r="D191" s="333" t="str">
        <f>' 2023Budget'!D239</f>
        <v>10</v>
      </c>
      <c r="E191" s="337">
        <f>' 2023Budget'!L239</f>
        <v>0</v>
      </c>
      <c r="F191" s="337">
        <f>' 2023Budget'!M239</f>
        <v>0</v>
      </c>
      <c r="G191" s="337">
        <f>' 2023Budget'!N239</f>
        <v>0</v>
      </c>
      <c r="H191" s="337">
        <f>' 2023Budget'!O239</f>
        <v>0</v>
      </c>
      <c r="I191" s="337">
        <f>' 2023Budget'!P239</f>
        <v>0</v>
      </c>
      <c r="J191" s="337">
        <f>' 2023Budget'!Q239</f>
        <v>0</v>
      </c>
      <c r="K191" s="337">
        <f>' 2023Budget'!R239</f>
        <v>0</v>
      </c>
      <c r="L191" s="337">
        <f>' 2023Budget'!S239</f>
        <v>0</v>
      </c>
      <c r="M191" s="337">
        <f>' 2023Budget'!T239</f>
        <v>0</v>
      </c>
      <c r="N191" s="337">
        <f>' 2023Budget'!U239</f>
        <v>0</v>
      </c>
      <c r="O191" s="337">
        <f>' 2023Budget'!V239</f>
        <v>0</v>
      </c>
      <c r="P191" s="337">
        <f>' 2023Budget'!W239</f>
        <v>0</v>
      </c>
    </row>
    <row r="192" spans="1:16" x14ac:dyDescent="0.2">
      <c r="A192" s="333" t="str">
        <f>' 2023Budget'!C240</f>
        <v xml:space="preserve">  76500-00 - Trails Maintenance</v>
      </c>
      <c r="D192" s="333" t="str">
        <f>' 2023Budget'!D240</f>
        <v>10</v>
      </c>
      <c r="E192" s="337">
        <f>' 2023Budget'!L240</f>
        <v>0</v>
      </c>
      <c r="F192" s="337">
        <f>' 2023Budget'!M240</f>
        <v>0</v>
      </c>
      <c r="G192" s="337">
        <f>' 2023Budget'!N240</f>
        <v>0</v>
      </c>
      <c r="H192" s="337">
        <f>' 2023Budget'!O240</f>
        <v>0</v>
      </c>
      <c r="I192" s="337">
        <f>' 2023Budget'!P240</f>
        <v>0</v>
      </c>
      <c r="J192" s="337">
        <f>' 2023Budget'!Q240</f>
        <v>0</v>
      </c>
      <c r="K192" s="337">
        <f>' 2023Budget'!R240</f>
        <v>0</v>
      </c>
      <c r="L192" s="337">
        <f>' 2023Budget'!S240</f>
        <v>0</v>
      </c>
      <c r="M192" s="337">
        <f>' 2023Budget'!T240</f>
        <v>0</v>
      </c>
      <c r="N192" s="337">
        <f>' 2023Budget'!U240</f>
        <v>0</v>
      </c>
      <c r="O192" s="337">
        <f>' 2023Budget'!V240</f>
        <v>0</v>
      </c>
      <c r="P192" s="337">
        <f>' 2023Budget'!W240</f>
        <v>0</v>
      </c>
    </row>
    <row r="193" spans="1:16" x14ac:dyDescent="0.2">
      <c r="A193" s="333" t="str">
        <f>' 2023Budget'!C241</f>
        <v xml:space="preserve">  76900-00 - Storm Sewer Maintenance</v>
      </c>
      <c r="D193" s="333" t="str">
        <f>' 2023Budget'!D241</f>
        <v>10</v>
      </c>
      <c r="E193" s="337">
        <f>' 2023Budget'!L241</f>
        <v>0</v>
      </c>
      <c r="F193" s="337">
        <f>' 2023Budget'!M241</f>
        <v>0</v>
      </c>
      <c r="G193" s="337">
        <f>' 2023Budget'!N241</f>
        <v>0</v>
      </c>
      <c r="H193" s="337">
        <f>' 2023Budget'!O241</f>
        <v>0</v>
      </c>
      <c r="I193" s="337">
        <f>' 2023Budget'!P241</f>
        <v>0</v>
      </c>
      <c r="J193" s="337">
        <f>' 2023Budget'!Q241</f>
        <v>0</v>
      </c>
      <c r="K193" s="337">
        <f>' 2023Budget'!R241</f>
        <v>0</v>
      </c>
      <c r="L193" s="337">
        <f>' 2023Budget'!S241</f>
        <v>0</v>
      </c>
      <c r="M193" s="337">
        <f>' 2023Budget'!T241</f>
        <v>0</v>
      </c>
      <c r="N193" s="337">
        <f>' 2023Budget'!U241</f>
        <v>0</v>
      </c>
      <c r="O193" s="337">
        <f>' 2023Budget'!V241</f>
        <v>0</v>
      </c>
      <c r="P193" s="337">
        <f>' 2023Budget'!W241</f>
        <v>0</v>
      </c>
    </row>
    <row r="194" spans="1:16" x14ac:dyDescent="0.2">
      <c r="A194" s="333" t="str">
        <f>' 2023Budget'!C242</f>
        <v xml:space="preserve">  77100-00 - Amenities, Water &amp; Sewer</v>
      </c>
      <c r="D194" s="333" t="str">
        <f>' 2023Budget'!D242</f>
        <v>10</v>
      </c>
      <c r="E194" s="337">
        <f>' 2023Budget'!L242</f>
        <v>0</v>
      </c>
      <c r="F194" s="337">
        <f>' 2023Budget'!M242</f>
        <v>0</v>
      </c>
      <c r="G194" s="337">
        <f>' 2023Budget'!N242</f>
        <v>0</v>
      </c>
      <c r="H194" s="337">
        <f>' 2023Budget'!O242</f>
        <v>0</v>
      </c>
      <c r="I194" s="337">
        <f>' 2023Budget'!P242</f>
        <v>0</v>
      </c>
      <c r="J194" s="337">
        <f>' 2023Budget'!Q242</f>
        <v>0</v>
      </c>
      <c r="K194" s="337">
        <f>' 2023Budget'!R242</f>
        <v>0</v>
      </c>
      <c r="L194" s="337">
        <f>' 2023Budget'!S242</f>
        <v>0</v>
      </c>
      <c r="M194" s="337">
        <f>' 2023Budget'!T242</f>
        <v>0</v>
      </c>
      <c r="N194" s="337">
        <f>' 2023Budget'!U242</f>
        <v>0</v>
      </c>
      <c r="O194" s="337">
        <f>' 2023Budget'!V242</f>
        <v>0</v>
      </c>
      <c r="P194" s="337">
        <f>' 2023Budget'!W242</f>
        <v>0</v>
      </c>
    </row>
    <row r="195" spans="1:16" x14ac:dyDescent="0.2">
      <c r="A195" s="333" t="str">
        <f>' 2023Budget'!C243</f>
        <v xml:space="preserve">  77200-00 - Amenities, Gas</v>
      </c>
      <c r="D195" s="333" t="str">
        <f>' 2023Budget'!D243</f>
        <v>10</v>
      </c>
      <c r="E195" s="337">
        <f>' 2023Budget'!L243</f>
        <v>0</v>
      </c>
      <c r="F195" s="337">
        <f>' 2023Budget'!M243</f>
        <v>0</v>
      </c>
      <c r="G195" s="337">
        <f>' 2023Budget'!N243</f>
        <v>0</v>
      </c>
      <c r="H195" s="337">
        <f>' 2023Budget'!O243</f>
        <v>0</v>
      </c>
      <c r="I195" s="337">
        <f>' 2023Budget'!P243</f>
        <v>0</v>
      </c>
      <c r="J195" s="337">
        <f>' 2023Budget'!Q243</f>
        <v>0</v>
      </c>
      <c r="K195" s="337">
        <f>' 2023Budget'!R243</f>
        <v>0</v>
      </c>
      <c r="L195" s="337">
        <f>' 2023Budget'!S243</f>
        <v>0</v>
      </c>
      <c r="M195" s="337">
        <f>' 2023Budget'!T243</f>
        <v>0</v>
      </c>
      <c r="N195" s="337">
        <f>' 2023Budget'!U243</f>
        <v>0</v>
      </c>
      <c r="O195" s="337">
        <f>' 2023Budget'!V243</f>
        <v>0</v>
      </c>
      <c r="P195" s="337">
        <f>' 2023Budget'!W243</f>
        <v>0</v>
      </c>
    </row>
    <row r="196" spans="1:16" x14ac:dyDescent="0.2">
      <c r="A196" s="333" t="str">
        <f>' 2023Budget'!C244</f>
        <v xml:space="preserve">  77250-00 - Amenities, Electric</v>
      </c>
      <c r="D196" s="333" t="str">
        <f>' 2023Budget'!D244</f>
        <v>10</v>
      </c>
      <c r="E196" s="337">
        <f>' 2023Budget'!L244</f>
        <v>0</v>
      </c>
      <c r="F196" s="337">
        <f>' 2023Budget'!M244</f>
        <v>0</v>
      </c>
      <c r="G196" s="337">
        <f>' 2023Budget'!N244</f>
        <v>0</v>
      </c>
      <c r="H196" s="337">
        <f>' 2023Budget'!O244</f>
        <v>0</v>
      </c>
      <c r="I196" s="337">
        <f>' 2023Budget'!P244</f>
        <v>0</v>
      </c>
      <c r="J196" s="337">
        <f>' 2023Budget'!Q244</f>
        <v>0</v>
      </c>
      <c r="K196" s="337">
        <f>' 2023Budget'!R244</f>
        <v>0</v>
      </c>
      <c r="L196" s="337">
        <f>' 2023Budget'!S244</f>
        <v>0</v>
      </c>
      <c r="M196" s="337">
        <f>' 2023Budget'!T244</f>
        <v>0</v>
      </c>
      <c r="N196" s="337">
        <f>' 2023Budget'!U244</f>
        <v>0</v>
      </c>
      <c r="O196" s="337">
        <f>' 2023Budget'!V244</f>
        <v>0</v>
      </c>
      <c r="P196" s="337">
        <f>' 2023Budget'!W244</f>
        <v>0</v>
      </c>
    </row>
    <row r="197" spans="1:16" x14ac:dyDescent="0.2">
      <c r="A197" s="333" t="str">
        <f>' 2023Budget'!C245</f>
        <v xml:space="preserve">  77300-00 - Amenities, Security</v>
      </c>
      <c r="D197" s="333" t="str">
        <f>' 2023Budget'!D245</f>
        <v>10</v>
      </c>
      <c r="E197" s="337">
        <f>' 2023Budget'!L245</f>
        <v>0</v>
      </c>
      <c r="F197" s="337">
        <f>' 2023Budget'!M245</f>
        <v>0</v>
      </c>
      <c r="G197" s="337">
        <f>' 2023Budget'!N245</f>
        <v>0</v>
      </c>
      <c r="H197" s="337">
        <f>' 2023Budget'!O245</f>
        <v>0</v>
      </c>
      <c r="I197" s="337">
        <f>' 2023Budget'!P245</f>
        <v>0</v>
      </c>
      <c r="J197" s="337">
        <f>' 2023Budget'!Q245</f>
        <v>0</v>
      </c>
      <c r="K197" s="337">
        <f>' 2023Budget'!R245</f>
        <v>0</v>
      </c>
      <c r="L197" s="337">
        <f>' 2023Budget'!S245</f>
        <v>0</v>
      </c>
      <c r="M197" s="337">
        <f>' 2023Budget'!T245</f>
        <v>0</v>
      </c>
      <c r="N197" s="337">
        <f>' 2023Budget'!U245</f>
        <v>0</v>
      </c>
      <c r="O197" s="337">
        <f>' 2023Budget'!V245</f>
        <v>0</v>
      </c>
      <c r="P197" s="337">
        <f>' 2023Budget'!W245</f>
        <v>0</v>
      </c>
    </row>
    <row r="198" spans="1:16" x14ac:dyDescent="0.2">
      <c r="A198" s="333" t="str">
        <f>' 2023Budget'!C248</f>
        <v xml:space="preserve">  79100-00 - Insured Restoration/Repair</v>
      </c>
      <c r="D198" s="333" t="str">
        <f>' 2023Budget'!D248</f>
        <v>10</v>
      </c>
      <c r="E198" s="337">
        <f>' 2023Budget'!L248</f>
        <v>0</v>
      </c>
      <c r="F198" s="337">
        <f>' 2023Budget'!M248</f>
        <v>0</v>
      </c>
      <c r="G198" s="337">
        <f>' 2023Budget'!N248</f>
        <v>0</v>
      </c>
      <c r="H198" s="337">
        <f>' 2023Budget'!O248</f>
        <v>0</v>
      </c>
      <c r="I198" s="337">
        <f>' 2023Budget'!P248</f>
        <v>0</v>
      </c>
      <c r="J198" s="337">
        <f>' 2023Budget'!Q248</f>
        <v>0</v>
      </c>
      <c r="K198" s="337">
        <f>' 2023Budget'!R248</f>
        <v>0</v>
      </c>
      <c r="L198" s="337">
        <f>' 2023Budget'!S248</f>
        <v>0</v>
      </c>
      <c r="M198" s="337">
        <f>' 2023Budget'!T248</f>
        <v>0</v>
      </c>
      <c r="N198" s="337">
        <f>' 2023Budget'!U248</f>
        <v>0</v>
      </c>
      <c r="O198" s="337">
        <f>' 2023Budget'!V248</f>
        <v>0</v>
      </c>
      <c r="P198" s="337">
        <f>' 2023Budget'!W248</f>
        <v>0</v>
      </c>
    </row>
    <row r="199" spans="1:16" x14ac:dyDescent="0.2">
      <c r="A199" s="333" t="str">
        <f>' 2023Budget'!C249</f>
        <v xml:space="preserve">  79100-01 - Insured Restoration/Repair, Contra</v>
      </c>
      <c r="D199" s="333" t="str">
        <f>' 2023Budget'!D249</f>
        <v>10</v>
      </c>
      <c r="E199" s="337">
        <f>' 2023Budget'!L249</f>
        <v>0</v>
      </c>
      <c r="F199" s="337">
        <f>' 2023Budget'!M249</f>
        <v>0</v>
      </c>
      <c r="G199" s="337">
        <f>' 2023Budget'!N249</f>
        <v>0</v>
      </c>
      <c r="H199" s="337">
        <f>' 2023Budget'!O249</f>
        <v>0</v>
      </c>
      <c r="I199" s="337">
        <f>' 2023Budget'!P249</f>
        <v>0</v>
      </c>
      <c r="J199" s="337">
        <f>' 2023Budget'!Q249</f>
        <v>0</v>
      </c>
      <c r="K199" s="337">
        <f>' 2023Budget'!R249</f>
        <v>0</v>
      </c>
      <c r="L199" s="337">
        <f>' 2023Budget'!S249</f>
        <v>0</v>
      </c>
      <c r="M199" s="337">
        <f>' 2023Budget'!T249</f>
        <v>0</v>
      </c>
      <c r="N199" s="337">
        <f>' 2023Budget'!U249</f>
        <v>0</v>
      </c>
      <c r="O199" s="337">
        <f>' 2023Budget'!V249</f>
        <v>0</v>
      </c>
      <c r="P199" s="337">
        <f>' 2023Budget'!W249</f>
        <v>0</v>
      </c>
    </row>
    <row r="200" spans="1:16" x14ac:dyDescent="0.2">
      <c r="A200" s="333" t="str">
        <f>' 2023Budget'!C252</f>
        <v xml:space="preserve">  79150-00 - Maintenance/Repair - Owner Responsibility</v>
      </c>
      <c r="D200" s="333" t="str">
        <f>' 2023Budget'!D252</f>
        <v>10</v>
      </c>
      <c r="E200" s="337">
        <f>' 2023Budget'!L252</f>
        <v>0</v>
      </c>
      <c r="F200" s="337">
        <f>' 2023Budget'!M252</f>
        <v>0</v>
      </c>
      <c r="G200" s="337">
        <f>' 2023Budget'!N252</f>
        <v>0</v>
      </c>
      <c r="H200" s="337">
        <f>' 2023Budget'!O252</f>
        <v>0</v>
      </c>
      <c r="I200" s="337">
        <f>' 2023Budget'!P252</f>
        <v>0</v>
      </c>
      <c r="J200" s="337">
        <f>' 2023Budget'!Q252</f>
        <v>0</v>
      </c>
      <c r="K200" s="337">
        <f>' 2023Budget'!R252</f>
        <v>0</v>
      </c>
      <c r="L200" s="337">
        <f>' 2023Budget'!S252</f>
        <v>0</v>
      </c>
      <c r="M200" s="337">
        <f>' 2023Budget'!T252</f>
        <v>0</v>
      </c>
      <c r="N200" s="337">
        <f>' 2023Budget'!U252</f>
        <v>0</v>
      </c>
      <c r="O200" s="337">
        <f>' 2023Budget'!V252</f>
        <v>0</v>
      </c>
      <c r="P200" s="337">
        <f>' 2023Budget'!W252</f>
        <v>0</v>
      </c>
    </row>
    <row r="201" spans="1:16" x14ac:dyDescent="0.2">
      <c r="A201" s="333" t="str">
        <f>' 2023Budget'!C253</f>
        <v xml:space="preserve">  79150-01 - Maintenance/Repair - Charged to Owner</v>
      </c>
      <c r="D201" s="333" t="str">
        <f>' 2023Budget'!D253</f>
        <v>10</v>
      </c>
      <c r="E201" s="337">
        <f>' 2023Budget'!L253</f>
        <v>0</v>
      </c>
      <c r="F201" s="337">
        <f>' 2023Budget'!M253</f>
        <v>0</v>
      </c>
      <c r="G201" s="337">
        <f>' 2023Budget'!N253</f>
        <v>0</v>
      </c>
      <c r="H201" s="337">
        <f>' 2023Budget'!O253</f>
        <v>0</v>
      </c>
      <c r="I201" s="337">
        <f>' 2023Budget'!P253</f>
        <v>0</v>
      </c>
      <c r="J201" s="337">
        <f>' 2023Budget'!Q253</f>
        <v>0</v>
      </c>
      <c r="K201" s="337">
        <f>' 2023Budget'!R253</f>
        <v>0</v>
      </c>
      <c r="L201" s="337">
        <f>' 2023Budget'!S253</f>
        <v>0</v>
      </c>
      <c r="M201" s="337">
        <f>' 2023Budget'!T253</f>
        <v>0</v>
      </c>
      <c r="N201" s="337">
        <f>' 2023Budget'!U253</f>
        <v>0</v>
      </c>
      <c r="O201" s="337">
        <f>' 2023Budget'!V253</f>
        <v>0</v>
      </c>
      <c r="P201" s="337">
        <f>' 2023Budget'!W253</f>
        <v>0</v>
      </c>
    </row>
    <row r="202" spans="1:16" x14ac:dyDescent="0.2">
      <c r="A202" s="333" t="str">
        <f>' 2023Budget'!C256</f>
        <v xml:space="preserve">  24200-00 - Notes Payable</v>
      </c>
      <c r="D202" s="333" t="str">
        <f>' 2023Budget'!D256</f>
        <v>10</v>
      </c>
      <c r="E202" s="337">
        <f>' 2023Budget'!L256</f>
        <v>0</v>
      </c>
      <c r="F202" s="337">
        <f>' 2023Budget'!M256</f>
        <v>0</v>
      </c>
      <c r="G202" s="337">
        <f>' 2023Budget'!N256</f>
        <v>0</v>
      </c>
      <c r="H202" s="337">
        <f>' 2023Budget'!O256</f>
        <v>0</v>
      </c>
      <c r="I202" s="337">
        <f>' 2023Budget'!P256</f>
        <v>0</v>
      </c>
      <c r="J202" s="337">
        <f>' 2023Budget'!Q256</f>
        <v>0</v>
      </c>
      <c r="K202" s="337">
        <f>' 2023Budget'!R256</f>
        <v>0</v>
      </c>
      <c r="L202" s="337">
        <f>' 2023Budget'!S256</f>
        <v>0</v>
      </c>
      <c r="M202" s="337">
        <f>' 2023Budget'!T256</f>
        <v>0</v>
      </c>
      <c r="N202" s="337">
        <f>' 2023Budget'!U256</f>
        <v>0</v>
      </c>
      <c r="O202" s="337">
        <f>' 2023Budget'!V256</f>
        <v>0</v>
      </c>
      <c r="P202" s="337">
        <f>' 2023Budget'!W256</f>
        <v>0</v>
      </c>
    </row>
    <row r="203" spans="1:16" x14ac:dyDescent="0.2">
      <c r="A203" s="333" t="str">
        <f>' 2023Budget'!C257</f>
        <v xml:space="preserve">  90300-00 - Reserve Loan Payments</v>
      </c>
      <c r="D203" s="333" t="str">
        <f>' 2023Budget'!D257</f>
        <v>10</v>
      </c>
      <c r="E203" s="337">
        <f>' 2023Budget'!L257</f>
        <v>0</v>
      </c>
      <c r="F203" s="337">
        <f>' 2023Budget'!M257</f>
        <v>0</v>
      </c>
      <c r="G203" s="337">
        <f>' 2023Budget'!N257</f>
        <v>0</v>
      </c>
      <c r="H203" s="337">
        <f>' 2023Budget'!O257</f>
        <v>0</v>
      </c>
      <c r="I203" s="337">
        <f>' 2023Budget'!P257</f>
        <v>0</v>
      </c>
      <c r="J203" s="337">
        <f>' 2023Budget'!Q257</f>
        <v>0</v>
      </c>
      <c r="K203" s="337">
        <f>' 2023Budget'!R257</f>
        <v>0</v>
      </c>
      <c r="L203" s="337">
        <f>' 2023Budget'!S257</f>
        <v>0</v>
      </c>
      <c r="M203" s="337">
        <f>' 2023Budget'!T257</f>
        <v>0</v>
      </c>
      <c r="N203" s="337">
        <f>' 2023Budget'!U257</f>
        <v>0</v>
      </c>
      <c r="O203" s="337">
        <f>' 2023Budget'!V257</f>
        <v>0</v>
      </c>
      <c r="P203" s="337">
        <f>' 2023Budget'!W257</f>
        <v>0</v>
      </c>
    </row>
    <row r="204" spans="1:16" x14ac:dyDescent="0.2">
      <c r="A204" s="333" t="str">
        <f>' 2023Budget'!C258</f>
        <v xml:space="preserve">  90100-00 - Transfers to Insurance Reserve</v>
      </c>
      <c r="D204" s="333" t="str">
        <f>' 2023Budget'!D258</f>
        <v>10</v>
      </c>
      <c r="E204" s="337">
        <f>' 2023Budget'!L258</f>
        <v>0</v>
      </c>
      <c r="F204" s="337">
        <f>' 2023Budget'!M258</f>
        <v>0</v>
      </c>
      <c r="G204" s="337">
        <f>' 2023Budget'!N258</f>
        <v>0</v>
      </c>
      <c r="H204" s="337">
        <f>' 2023Budget'!O258</f>
        <v>0</v>
      </c>
      <c r="I204" s="337">
        <f>' 2023Budget'!P258</f>
        <v>0</v>
      </c>
      <c r="J204" s="337">
        <f>' 2023Budget'!Q258</f>
        <v>0</v>
      </c>
      <c r="K204" s="337">
        <f>' 2023Budget'!R258</f>
        <v>0</v>
      </c>
      <c r="L204" s="337">
        <f>' 2023Budget'!S258</f>
        <v>0</v>
      </c>
      <c r="M204" s="337">
        <f>' 2023Budget'!T258</f>
        <v>0</v>
      </c>
      <c r="N204" s="337">
        <f>' 2023Budget'!U258</f>
        <v>0</v>
      </c>
      <c r="O204" s="337">
        <f>' 2023Budget'!V258</f>
        <v>0</v>
      </c>
      <c r="P204" s="337">
        <f>' 2023Budget'!W258</f>
        <v>0</v>
      </c>
    </row>
    <row r="205" spans="1:16" x14ac:dyDescent="0.2">
      <c r="A205" s="333" t="str">
        <f>' 2023Budget'!C259</f>
        <v xml:space="preserve">  90110-00 - Transfers to Insurance Deductible Reserve</v>
      </c>
      <c r="D205" s="333" t="str">
        <f>' 2023Budget'!D259</f>
        <v>10</v>
      </c>
      <c r="E205" s="337">
        <f>' 2023Budget'!L259</f>
        <v>0</v>
      </c>
      <c r="F205" s="337">
        <f>' 2023Budget'!M259</f>
        <v>0</v>
      </c>
      <c r="G205" s="337">
        <f>' 2023Budget'!N259</f>
        <v>0</v>
      </c>
      <c r="H205" s="337">
        <f>' 2023Budget'!O259</f>
        <v>0</v>
      </c>
      <c r="I205" s="337">
        <f>' 2023Budget'!P259</f>
        <v>0</v>
      </c>
      <c r="J205" s="337">
        <f>' 2023Budget'!Q259</f>
        <v>0</v>
      </c>
      <c r="K205" s="337">
        <f>' 2023Budget'!R259</f>
        <v>0</v>
      </c>
      <c r="L205" s="337">
        <f>' 2023Budget'!S259</f>
        <v>0</v>
      </c>
      <c r="M205" s="337">
        <f>' 2023Budget'!T259</f>
        <v>0</v>
      </c>
      <c r="N205" s="337">
        <f>' 2023Budget'!U259</f>
        <v>0</v>
      </c>
      <c r="O205" s="337">
        <f>' 2023Budget'!V259</f>
        <v>0</v>
      </c>
      <c r="P205" s="337">
        <f>' 2023Budget'!W259</f>
        <v>0</v>
      </c>
    </row>
    <row r="206" spans="1:16" x14ac:dyDescent="0.2">
      <c r="A206" s="333" t="str">
        <f>' 2023Budget'!C260</f>
        <v xml:space="preserve">  90150-00 - Transfers to Project Fund</v>
      </c>
      <c r="D206" s="333" t="str">
        <f>' 2023Budget'!D260</f>
        <v>10</v>
      </c>
      <c r="E206" s="337">
        <f>' 2023Budget'!L260</f>
        <v>0</v>
      </c>
      <c r="F206" s="337">
        <f>' 2023Budget'!M260</f>
        <v>0</v>
      </c>
      <c r="G206" s="337">
        <f>' 2023Budget'!N260</f>
        <v>0</v>
      </c>
      <c r="H206" s="337">
        <f>' 2023Budget'!O260</f>
        <v>0</v>
      </c>
      <c r="I206" s="337">
        <f>' 2023Budget'!P260</f>
        <v>0</v>
      </c>
      <c r="J206" s="337">
        <f>' 2023Budget'!Q260</f>
        <v>0</v>
      </c>
      <c r="K206" s="337">
        <f>' 2023Budget'!R260</f>
        <v>0</v>
      </c>
      <c r="L206" s="337">
        <f>' 2023Budget'!S260</f>
        <v>0</v>
      </c>
      <c r="M206" s="337">
        <f>' 2023Budget'!T260</f>
        <v>0</v>
      </c>
      <c r="N206" s="337">
        <f>' 2023Budget'!U260</f>
        <v>0</v>
      </c>
      <c r="O206" s="337">
        <f>' 2023Budget'!V260</f>
        <v>0</v>
      </c>
      <c r="P206" s="337">
        <f>' 2023Budget'!W260</f>
        <v>0</v>
      </c>
    </row>
    <row r="207" spans="1:16" x14ac:dyDescent="0.2">
      <c r="A207" s="333" t="str">
        <f>' 2023Budget'!C261</f>
        <v xml:space="preserve">  90200-00 - Transfers to Replacement Reserve</v>
      </c>
      <c r="D207" s="333" t="str">
        <f>' 2023Budget'!D261</f>
        <v>10</v>
      </c>
      <c r="E207" s="337">
        <f>' 2023Budget'!L261</f>
        <v>25416.666666666668</v>
      </c>
      <c r="F207" s="337">
        <f>' 2023Budget'!M261</f>
        <v>25416.666666666668</v>
      </c>
      <c r="G207" s="337">
        <f>' 2023Budget'!N261</f>
        <v>25416.666666666668</v>
      </c>
      <c r="H207" s="337">
        <f>' 2023Budget'!O261</f>
        <v>25416.666666666668</v>
      </c>
      <c r="I207" s="337">
        <f>' 2023Budget'!P261</f>
        <v>25416.666666666668</v>
      </c>
      <c r="J207" s="337">
        <f>' 2023Budget'!Q261</f>
        <v>25416.666666666668</v>
      </c>
      <c r="K207" s="337">
        <f>' 2023Budget'!R261</f>
        <v>25416.666666666668</v>
      </c>
      <c r="L207" s="337">
        <f>' 2023Budget'!S261</f>
        <v>25416.666666666668</v>
      </c>
      <c r="M207" s="337">
        <f>' 2023Budget'!T261</f>
        <v>25416.666666666668</v>
      </c>
      <c r="N207" s="337">
        <f>' 2023Budget'!U261</f>
        <v>25416.666666666668</v>
      </c>
      <c r="O207" s="337">
        <f>' 2023Budget'!V261</f>
        <v>25416.666666666668</v>
      </c>
      <c r="P207" s="337">
        <f>' 2023Budget'!W261</f>
        <v>25416.666666666668</v>
      </c>
    </row>
    <row r="208" spans="1:16" x14ac:dyDescent="0.2">
      <c r="A208" s="333" t="str">
        <f>' 2023Budget'!C264</f>
        <v xml:space="preserve">  99100-00 - Contingency</v>
      </c>
      <c r="D208" s="333" t="str">
        <f>' 2023Budget'!D264</f>
        <v>10</v>
      </c>
      <c r="E208" s="337">
        <f>' 2023Budget'!L264</f>
        <v>0</v>
      </c>
      <c r="F208" s="337">
        <f>' 2023Budget'!M264</f>
        <v>0</v>
      </c>
      <c r="G208" s="337">
        <f>' 2023Budget'!N264</f>
        <v>0</v>
      </c>
      <c r="H208" s="337">
        <f>' 2023Budget'!O264</f>
        <v>0</v>
      </c>
      <c r="I208" s="337">
        <f>' 2023Budget'!P264</f>
        <v>0</v>
      </c>
      <c r="J208" s="337">
        <f>' 2023Budget'!Q264</f>
        <v>0</v>
      </c>
      <c r="K208" s="337">
        <f>' 2023Budget'!R264</f>
        <v>0</v>
      </c>
      <c r="L208" s="337">
        <f>' 2023Budget'!S264</f>
        <v>0</v>
      </c>
      <c r="M208" s="337">
        <f>' 2023Budget'!T264</f>
        <v>0</v>
      </c>
      <c r="N208" s="337">
        <f>' 2023Budget'!U264</f>
        <v>0</v>
      </c>
      <c r="O208" s="337">
        <f>' 2023Budget'!V264</f>
        <v>0</v>
      </c>
      <c r="P208" s="337">
        <f>' 2023Budget'!W264</f>
        <v>0</v>
      </c>
    </row>
    <row r="209" spans="1:16" x14ac:dyDescent="0.2">
      <c r="A209" s="333" t="str">
        <f>' 2023Budget'!C273</f>
        <v xml:space="preserve">  40100-00 - Assessments, Member, Special</v>
      </c>
      <c r="D209" s="333" t="str">
        <f>' 2023Budget'!D273</f>
        <v>20</v>
      </c>
      <c r="E209" s="337">
        <f>' 2023Budget'!L273</f>
        <v>0</v>
      </c>
      <c r="F209" s="337">
        <f>' 2023Budget'!M273</f>
        <v>0</v>
      </c>
      <c r="G209" s="337">
        <f>' 2023Budget'!N273</f>
        <v>0</v>
      </c>
      <c r="H209" s="337">
        <f>' 2023Budget'!O273</f>
        <v>0</v>
      </c>
      <c r="I209" s="337">
        <f>' 2023Budget'!P273</f>
        <v>0</v>
      </c>
      <c r="J209" s="337">
        <f>' 2023Budget'!Q273</f>
        <v>0</v>
      </c>
      <c r="K209" s="337">
        <f>' 2023Budget'!R273</f>
        <v>0</v>
      </c>
      <c r="L209" s="337">
        <f>' 2023Budget'!S273</f>
        <v>0</v>
      </c>
      <c r="M209" s="337">
        <f>' 2023Budget'!T273</f>
        <v>0</v>
      </c>
      <c r="N209" s="337">
        <f>' 2023Budget'!U273</f>
        <v>0</v>
      </c>
      <c r="O209" s="337">
        <f>' 2023Budget'!V273</f>
        <v>0</v>
      </c>
      <c r="P209" s="337">
        <f>' 2023Budget'!W273</f>
        <v>0</v>
      </c>
    </row>
    <row r="210" spans="1:16" x14ac:dyDescent="0.2">
      <c r="A210" s="333" t="str">
        <f>' 2023Budget'!C274</f>
        <v xml:space="preserve">  48100-00 - Interest Earned - RR</v>
      </c>
      <c r="D210" s="333" t="str">
        <f>' 2023Budget'!D274</f>
        <v>20</v>
      </c>
      <c r="E210" s="337">
        <f>' 2023Budget'!L274</f>
        <v>0</v>
      </c>
      <c r="F210" s="337">
        <f>' 2023Budget'!M274</f>
        <v>0</v>
      </c>
      <c r="G210" s="337">
        <f>' 2023Budget'!N274</f>
        <v>0</v>
      </c>
      <c r="H210" s="337">
        <f>' 2023Budget'!O274</f>
        <v>0</v>
      </c>
      <c r="I210" s="337">
        <f>' 2023Budget'!P274</f>
        <v>0</v>
      </c>
      <c r="J210" s="337">
        <f>' 2023Budget'!Q274</f>
        <v>0</v>
      </c>
      <c r="K210" s="337">
        <f>' 2023Budget'!R274</f>
        <v>0</v>
      </c>
      <c r="L210" s="337">
        <f>' 2023Budget'!S274</f>
        <v>0</v>
      </c>
      <c r="M210" s="337">
        <f>' 2023Budget'!T274</f>
        <v>0</v>
      </c>
      <c r="N210" s="337">
        <f>' 2023Budget'!U274</f>
        <v>0</v>
      </c>
      <c r="O210" s="337">
        <f>' 2023Budget'!V274</f>
        <v>0</v>
      </c>
      <c r="P210" s="337">
        <f>' 2023Budget'!W274</f>
        <v>0</v>
      </c>
    </row>
    <row r="211" spans="1:16" x14ac:dyDescent="0.2">
      <c r="A211" s="333" t="str">
        <f>' 2023Budget'!C277</f>
        <v xml:space="preserve">  49000-00 - Transfers Between Funds - RR</v>
      </c>
      <c r="D211" s="333">
        <f>' 2023Budget'!D277</f>
        <v>20</v>
      </c>
      <c r="E211" s="337">
        <f>' 2023Budget'!L277</f>
        <v>25416.666666666668</v>
      </c>
      <c r="F211" s="337">
        <f>' 2023Budget'!M277</f>
        <v>25416.666666666668</v>
      </c>
      <c r="G211" s="337">
        <f>' 2023Budget'!N277</f>
        <v>25416.666666666668</v>
      </c>
      <c r="H211" s="337">
        <f>' 2023Budget'!O277</f>
        <v>25416.666666666668</v>
      </c>
      <c r="I211" s="337">
        <f>' 2023Budget'!P277</f>
        <v>25416.666666666668</v>
      </c>
      <c r="J211" s="337">
        <f>' 2023Budget'!Q277</f>
        <v>25416.666666666668</v>
      </c>
      <c r="K211" s="337">
        <f>' 2023Budget'!R277</f>
        <v>25416.666666666668</v>
      </c>
      <c r="L211" s="337">
        <f>' 2023Budget'!S277</f>
        <v>25416.666666666668</v>
      </c>
      <c r="M211" s="337">
        <f>' 2023Budget'!T277</f>
        <v>25416.666666666668</v>
      </c>
      <c r="N211" s="337">
        <f>' 2023Budget'!U277</f>
        <v>25416.666666666668</v>
      </c>
      <c r="O211" s="337">
        <f>' 2023Budget'!V277</f>
        <v>25416.666666666668</v>
      </c>
      <c r="P211" s="337">
        <f>' 2023Budget'!W277</f>
        <v>25416.666666666668</v>
      </c>
    </row>
    <row r="212" spans="1:16" x14ac:dyDescent="0.2">
      <c r="A212" s="333" t="str">
        <f>' 2023Budget'!C282</f>
        <v xml:space="preserve">  50250-00 - Bank Charges - RR</v>
      </c>
      <c r="D212" s="333" t="str">
        <f>' 2023Budget'!D282</f>
        <v>20</v>
      </c>
      <c r="E212" s="337">
        <f>' 2023Budget'!L282</f>
        <v>0</v>
      </c>
      <c r="F212" s="337">
        <f>' 2023Budget'!M282</f>
        <v>0</v>
      </c>
      <c r="G212" s="337">
        <f>' 2023Budget'!N282</f>
        <v>0</v>
      </c>
      <c r="H212" s="337">
        <f>' 2023Budget'!O282</f>
        <v>0</v>
      </c>
      <c r="I212" s="337">
        <f>' 2023Budget'!P282</f>
        <v>0</v>
      </c>
      <c r="J212" s="337">
        <f>' 2023Budget'!Q282</f>
        <v>0</v>
      </c>
      <c r="K212" s="337">
        <f>' 2023Budget'!R282</f>
        <v>0</v>
      </c>
      <c r="L212" s="337">
        <f>' 2023Budget'!S282</f>
        <v>0</v>
      </c>
      <c r="M212" s="337">
        <f>' 2023Budget'!T282</f>
        <v>0</v>
      </c>
      <c r="N212" s="337">
        <f>' 2023Budget'!U282</f>
        <v>0</v>
      </c>
      <c r="O212" s="337">
        <f>' 2023Budget'!V282</f>
        <v>0</v>
      </c>
      <c r="P212" s="337">
        <f>' 2023Budget'!W282</f>
        <v>0</v>
      </c>
    </row>
    <row r="213" spans="1:16" x14ac:dyDescent="0.2">
      <c r="A213" s="333" t="str">
        <f>' 2023Budget'!C283</f>
        <v xml:space="preserve">  80050-00 - Reserve, Fire Alarm/Sprinkler Head Replacements</v>
      </c>
      <c r="D213" s="333" t="str">
        <f>' 2023Budget'!D283</f>
        <v>20</v>
      </c>
      <c r="E213" s="337">
        <f>' 2023Budget'!L283</f>
        <v>0</v>
      </c>
      <c r="F213" s="337">
        <f>' 2023Budget'!M283</f>
        <v>0</v>
      </c>
      <c r="G213" s="337">
        <f>' 2023Budget'!N283</f>
        <v>0</v>
      </c>
      <c r="H213" s="337">
        <f>' 2023Budget'!O283</f>
        <v>0</v>
      </c>
      <c r="I213" s="337">
        <f>' 2023Budget'!P283</f>
        <v>0</v>
      </c>
      <c r="J213" s="337">
        <f>' 2023Budget'!Q283</f>
        <v>0</v>
      </c>
      <c r="K213" s="337">
        <f>' 2023Budget'!R283</f>
        <v>0</v>
      </c>
      <c r="L213" s="337">
        <f>' 2023Budget'!S283</f>
        <v>0</v>
      </c>
      <c r="M213" s="337">
        <f>' 2023Budget'!T283</f>
        <v>0</v>
      </c>
      <c r="N213" s="337">
        <f>' 2023Budget'!U283</f>
        <v>0</v>
      </c>
      <c r="O213" s="337">
        <f>' 2023Budget'!V283</f>
        <v>0</v>
      </c>
      <c r="P213" s="337">
        <f>' 2023Budget'!W283</f>
        <v>0</v>
      </c>
    </row>
    <row r="214" spans="1:16" x14ac:dyDescent="0.2">
      <c r="A214" s="333" t="str">
        <f>' 2023Budget'!C284</f>
        <v xml:space="preserve">  80150-00 - Reserve, Stairway Repairs</v>
      </c>
      <c r="D214" s="333" t="str">
        <f>' 2023Budget'!D284</f>
        <v>20</v>
      </c>
      <c r="E214" s="337">
        <f>' 2023Budget'!L284</f>
        <v>0</v>
      </c>
      <c r="F214" s="337">
        <f>' 2023Budget'!M284</f>
        <v>0</v>
      </c>
      <c r="G214" s="337">
        <f>' 2023Budget'!N284</f>
        <v>0</v>
      </c>
      <c r="H214" s="337">
        <f>' 2023Budget'!O284</f>
        <v>0</v>
      </c>
      <c r="I214" s="337">
        <f>' 2023Budget'!P284</f>
        <v>0</v>
      </c>
      <c r="J214" s="337">
        <f>' 2023Budget'!Q284</f>
        <v>0</v>
      </c>
      <c r="K214" s="337">
        <f>' 2023Budget'!R284</f>
        <v>0</v>
      </c>
      <c r="L214" s="337">
        <f>' 2023Budget'!S284</f>
        <v>0</v>
      </c>
      <c r="M214" s="337">
        <f>' 2023Budget'!T284</f>
        <v>0</v>
      </c>
      <c r="N214" s="337">
        <f>' 2023Budget'!U284</f>
        <v>0</v>
      </c>
      <c r="O214" s="337">
        <f>' 2023Budget'!V284</f>
        <v>0</v>
      </c>
      <c r="P214" s="337">
        <f>' 2023Budget'!W284</f>
        <v>0</v>
      </c>
    </row>
    <row r="215" spans="1:16" x14ac:dyDescent="0.2">
      <c r="A215" s="333" t="str">
        <f>' 2023Budget'!C291</f>
        <v xml:space="preserve">  808XX-00 - Reserve, XXXXX</v>
      </c>
      <c r="D215" s="333" t="str">
        <f>' 2023Budget'!D291</f>
        <v>20</v>
      </c>
      <c r="E215" s="337">
        <f>' 2023Budget'!L291</f>
        <v>0</v>
      </c>
      <c r="F215" s="337">
        <f>' 2023Budget'!M291</f>
        <v>0</v>
      </c>
      <c r="G215" s="337">
        <f>' 2023Budget'!N291</f>
        <v>0</v>
      </c>
      <c r="H215" s="337">
        <f>' 2023Budget'!O291</f>
        <v>0</v>
      </c>
      <c r="I215" s="337">
        <f>' 2023Budget'!P291</f>
        <v>0</v>
      </c>
      <c r="J215" s="337">
        <f>' 2023Budget'!Q291</f>
        <v>0</v>
      </c>
      <c r="K215" s="337">
        <f>' 2023Budget'!R291</f>
        <v>0</v>
      </c>
      <c r="L215" s="337">
        <f>' 2023Budget'!S291</f>
        <v>0</v>
      </c>
      <c r="M215" s="337">
        <f>' 2023Budget'!T291</f>
        <v>0</v>
      </c>
      <c r="N215" s="337">
        <f>' 2023Budget'!U291</f>
        <v>0</v>
      </c>
      <c r="O215" s="337">
        <f>' 2023Budget'!V291</f>
        <v>0</v>
      </c>
      <c r="P215" s="337">
        <f>' 2023Budget'!W291</f>
        <v>0</v>
      </c>
    </row>
    <row r="216" spans="1:16" x14ac:dyDescent="0.2">
      <c r="A216" s="333">
        <f>' 2023Budget'!C295</f>
        <v>0</v>
      </c>
      <c r="D216" s="333">
        <f>' 2023Budget'!D295</f>
        <v>0</v>
      </c>
    </row>
    <row r="217" spans="1:16" x14ac:dyDescent="0.2">
      <c r="A217" s="333">
        <f>' 2023Budget'!C296</f>
        <v>0</v>
      </c>
      <c r="D217" s="333">
        <f>' 2023Budget'!D296</f>
        <v>0</v>
      </c>
    </row>
    <row r="218" spans="1:16" x14ac:dyDescent="0.2">
      <c r="A218" s="333">
        <f>' 2023Budget'!C297</f>
        <v>0</v>
      </c>
      <c r="D218" s="333">
        <f>' 2023Budget'!D297</f>
        <v>0</v>
      </c>
    </row>
    <row r="219" spans="1:16" x14ac:dyDescent="0.2">
      <c r="A219" s="333">
        <f>' 2023Budget'!C298</f>
        <v>0</v>
      </c>
      <c r="D219" s="333">
        <f>' 2023Budget'!D298</f>
        <v>0</v>
      </c>
    </row>
    <row r="220" spans="1:16" x14ac:dyDescent="0.2">
      <c r="A220" s="333">
        <f>' 2023Budget'!C299</f>
        <v>0</v>
      </c>
      <c r="D220" s="333">
        <f>' 2023Budget'!D299</f>
        <v>0</v>
      </c>
    </row>
    <row r="221" spans="1:16" x14ac:dyDescent="0.2">
      <c r="A221" s="333">
        <f>' 2023Budget'!C300</f>
        <v>0</v>
      </c>
      <c r="D221" s="333">
        <f>' 2023Budget'!D300</f>
        <v>0</v>
      </c>
    </row>
    <row r="222" spans="1:16" x14ac:dyDescent="0.2">
      <c r="A222" s="333">
        <f>' 2023Budget'!C301</f>
        <v>0</v>
      </c>
      <c r="D222" s="333">
        <f>' 2023Budget'!D301</f>
        <v>0</v>
      </c>
    </row>
    <row r="223" spans="1:16" x14ac:dyDescent="0.2">
      <c r="A223" s="333">
        <f>' 2023Budget'!C302</f>
        <v>0</v>
      </c>
      <c r="D223" s="333">
        <f>' 2023Budget'!D302</f>
        <v>0</v>
      </c>
    </row>
    <row r="224" spans="1:16" x14ac:dyDescent="0.2">
      <c r="A224" s="333">
        <f>' 2023Budget'!C303</f>
        <v>0</v>
      </c>
      <c r="D224" s="333">
        <f>' 2023Budget'!D303</f>
        <v>0</v>
      </c>
    </row>
    <row r="225" spans="1:4" x14ac:dyDescent="0.2">
      <c r="A225" s="333">
        <f>' 2023Budget'!C304</f>
        <v>0</v>
      </c>
      <c r="D225" s="333">
        <f>' 2023Budget'!D304</f>
        <v>0</v>
      </c>
    </row>
    <row r="226" spans="1:4" x14ac:dyDescent="0.2">
      <c r="A226" s="333">
        <f>' 2023Budget'!C305</f>
        <v>0</v>
      </c>
      <c r="D226" s="333">
        <f>' 2023Budget'!D305</f>
        <v>0</v>
      </c>
    </row>
    <row r="227" spans="1:4" x14ac:dyDescent="0.2">
      <c r="A227" s="333">
        <f>' 2023Budget'!C306</f>
        <v>0</v>
      </c>
      <c r="D227" s="333">
        <f>' 2023Budget'!D306</f>
        <v>0</v>
      </c>
    </row>
    <row r="228" spans="1:4" x14ac:dyDescent="0.2">
      <c r="A228" s="333">
        <f>' 2023Budget'!C307</f>
        <v>0</v>
      </c>
      <c r="D228" s="333">
        <f>' 2023Budget'!D307</f>
        <v>0</v>
      </c>
    </row>
    <row r="229" spans="1:4" x14ac:dyDescent="0.2">
      <c r="A229" s="333">
        <f>' 2023Budget'!C308</f>
        <v>0</v>
      </c>
      <c r="D229" s="333">
        <f>' 2023Budget'!D308</f>
        <v>0</v>
      </c>
    </row>
    <row r="230" spans="1:4" x14ac:dyDescent="0.2">
      <c r="A230" s="333">
        <f>' 2023Budget'!C309</f>
        <v>0</v>
      </c>
      <c r="D230" s="333">
        <f>' 2023Budget'!D309</f>
        <v>0</v>
      </c>
    </row>
    <row r="231" spans="1:4" x14ac:dyDescent="0.2">
      <c r="A231" s="333">
        <f>' 2023Budget'!C310</f>
        <v>0</v>
      </c>
      <c r="D231" s="333">
        <f>' 2023Budget'!D310</f>
        <v>0</v>
      </c>
    </row>
    <row r="232" spans="1:4" x14ac:dyDescent="0.2">
      <c r="A232" s="333">
        <f>' 2023Budget'!C311</f>
        <v>0</v>
      </c>
      <c r="D232" s="333">
        <f>' 2023Budget'!D311</f>
        <v>0</v>
      </c>
    </row>
    <row r="233" spans="1:4" x14ac:dyDescent="0.2">
      <c r="A233" s="333">
        <f>' 2023Budget'!C312</f>
        <v>0</v>
      </c>
      <c r="D233" s="333">
        <f>' 2023Budget'!D312</f>
        <v>0</v>
      </c>
    </row>
    <row r="234" spans="1:4" x14ac:dyDescent="0.2">
      <c r="A234" s="333">
        <f>' 2023Budget'!C313</f>
        <v>0</v>
      </c>
      <c r="D234" s="333">
        <f>' 2023Budget'!D313</f>
        <v>0</v>
      </c>
    </row>
    <row r="235" spans="1:4" x14ac:dyDescent="0.2">
      <c r="A235" s="333">
        <f>' 2023Budget'!C314</f>
        <v>0</v>
      </c>
      <c r="D235" s="333">
        <f>' 2023Budget'!D314</f>
        <v>0</v>
      </c>
    </row>
    <row r="236" spans="1:4" x14ac:dyDescent="0.2">
      <c r="A236" s="333">
        <f>' 2023Budget'!C315</f>
        <v>0</v>
      </c>
      <c r="D236" s="333">
        <f>' 2023Budget'!D315</f>
        <v>0</v>
      </c>
    </row>
    <row r="237" spans="1:4" x14ac:dyDescent="0.2">
      <c r="A237" s="333">
        <f>' 2023Budget'!C316</f>
        <v>0</v>
      </c>
      <c r="D237" s="333">
        <f>' 2023Budget'!D316</f>
        <v>0</v>
      </c>
    </row>
    <row r="238" spans="1:4" x14ac:dyDescent="0.2">
      <c r="A238" s="333">
        <f>' 2023Budget'!C317</f>
        <v>0</v>
      </c>
      <c r="D238" s="333">
        <f>' 2023Budget'!D317</f>
        <v>0</v>
      </c>
    </row>
    <row r="239" spans="1:4" x14ac:dyDescent="0.2">
      <c r="A239" s="333">
        <f>' 2023Budget'!C318</f>
        <v>0</v>
      </c>
    </row>
    <row r="240" spans="1:4" x14ac:dyDescent="0.2">
      <c r="A240" s="333">
        <f>' 2023Budget'!C319</f>
        <v>0</v>
      </c>
    </row>
    <row r="241" spans="1:1" x14ac:dyDescent="0.2">
      <c r="A241" s="333">
        <f>' 2023Budget'!C320</f>
        <v>0</v>
      </c>
    </row>
    <row r="242" spans="1:1" x14ac:dyDescent="0.2">
      <c r="A242" s="333">
        <f>' 2023Budget'!C321</f>
        <v>0</v>
      </c>
    </row>
    <row r="243" spans="1:1" x14ac:dyDescent="0.2">
      <c r="A243" s="333">
        <f>' 2023Budget'!C322</f>
        <v>0</v>
      </c>
    </row>
    <row r="244" spans="1:1" x14ac:dyDescent="0.2">
      <c r="A244" s="333">
        <f>' 2023Budget'!C323</f>
        <v>0</v>
      </c>
    </row>
    <row r="245" spans="1:1" x14ac:dyDescent="0.2">
      <c r="A245" s="333">
        <f>' 2023Budget'!C324</f>
        <v>0</v>
      </c>
    </row>
    <row r="246" spans="1:1" x14ac:dyDescent="0.2">
      <c r="A246" s="333">
        <f>' 2023Budget'!C325</f>
        <v>0</v>
      </c>
    </row>
    <row r="247" spans="1:1" x14ac:dyDescent="0.2">
      <c r="A247" s="333">
        <f>' 2023Budget'!C326</f>
        <v>0</v>
      </c>
    </row>
    <row r="248" spans="1:1" x14ac:dyDescent="0.2">
      <c r="A248" s="333">
        <f>' 2023Budget'!C327</f>
        <v>0</v>
      </c>
    </row>
    <row r="249" spans="1:1" x14ac:dyDescent="0.2">
      <c r="A249" s="333">
        <f>' 2023Budget'!C328</f>
        <v>0</v>
      </c>
    </row>
    <row r="250" spans="1:1" x14ac:dyDescent="0.2">
      <c r="A250" s="333">
        <f>' 2023Budget'!C329</f>
        <v>0</v>
      </c>
    </row>
    <row r="251" spans="1:1" x14ac:dyDescent="0.2">
      <c r="A251" s="333">
        <f>' 2023Budget'!C330</f>
        <v>0</v>
      </c>
    </row>
    <row r="252" spans="1:1" x14ac:dyDescent="0.2">
      <c r="A252" s="333">
        <f>' 2023Budget'!C331</f>
        <v>0</v>
      </c>
    </row>
    <row r="253" spans="1:1" x14ac:dyDescent="0.2">
      <c r="A253" s="333">
        <f>' 2023Budget'!C332</f>
        <v>0</v>
      </c>
    </row>
    <row r="254" spans="1:1" x14ac:dyDescent="0.2">
      <c r="A254" s="333">
        <f>' 2023Budget'!C333</f>
        <v>0</v>
      </c>
    </row>
    <row r="255" spans="1:1" x14ac:dyDescent="0.2">
      <c r="A255" s="333">
        <f>' 2023Budget'!C334</f>
        <v>0</v>
      </c>
    </row>
    <row r="256" spans="1:1" x14ac:dyDescent="0.2">
      <c r="A256" s="333">
        <f>' 2023Budget'!C335</f>
        <v>0</v>
      </c>
    </row>
    <row r="257" spans="1:1" x14ac:dyDescent="0.2">
      <c r="A257" s="333">
        <f>' 2023Budget'!C336</f>
        <v>0</v>
      </c>
    </row>
    <row r="258" spans="1:1" x14ac:dyDescent="0.2">
      <c r="A258" s="333">
        <f>' 2023Budget'!C337</f>
        <v>0</v>
      </c>
    </row>
    <row r="259" spans="1:1" x14ac:dyDescent="0.2">
      <c r="A259" s="333">
        <f>' 2023Budget'!C338</f>
        <v>0</v>
      </c>
    </row>
    <row r="260" spans="1:1" x14ac:dyDescent="0.2">
      <c r="A260" s="333">
        <f>' 2023Budget'!C339</f>
        <v>0</v>
      </c>
    </row>
    <row r="261" spans="1:1" x14ac:dyDescent="0.2">
      <c r="A261" s="333">
        <f>' 2023Budget'!C340</f>
        <v>0</v>
      </c>
    </row>
    <row r="262" spans="1:1" x14ac:dyDescent="0.2">
      <c r="A262" s="333">
        <f>' 2023Budget'!C341</f>
        <v>0</v>
      </c>
    </row>
    <row r="263" spans="1:1" x14ac:dyDescent="0.2">
      <c r="A263" s="333">
        <f>' 2023Budget'!C342</f>
        <v>0</v>
      </c>
    </row>
    <row r="264" spans="1:1" x14ac:dyDescent="0.2">
      <c r="A264" s="333">
        <f>' 2023Budget'!C343</f>
        <v>0</v>
      </c>
    </row>
    <row r="265" spans="1:1" x14ac:dyDescent="0.2">
      <c r="A265" s="333">
        <f>' 2023Budget'!C344</f>
        <v>0</v>
      </c>
    </row>
    <row r="266" spans="1:1" x14ac:dyDescent="0.2">
      <c r="A266" s="333">
        <f>' 2023Budget'!C345</f>
        <v>0</v>
      </c>
    </row>
    <row r="267" spans="1:1" x14ac:dyDescent="0.2">
      <c r="A267" s="333">
        <f>' 2023Budget'!C346</f>
        <v>0</v>
      </c>
    </row>
    <row r="268" spans="1:1" x14ac:dyDescent="0.2">
      <c r="A268" s="333">
        <f>' 2023Budget'!C347</f>
        <v>0</v>
      </c>
    </row>
    <row r="269" spans="1:1" x14ac:dyDescent="0.2">
      <c r="A269" s="333">
        <f>' 2023Budget'!C348</f>
        <v>0</v>
      </c>
    </row>
    <row r="270" spans="1:1" x14ac:dyDescent="0.2">
      <c r="A270" s="333">
        <f>' 2023Budget'!C349</f>
        <v>0</v>
      </c>
    </row>
    <row r="271" spans="1:1" x14ac:dyDescent="0.2">
      <c r="A271" s="333">
        <f>' 2023Budget'!C350</f>
        <v>0</v>
      </c>
    </row>
    <row r="272" spans="1:1" x14ac:dyDescent="0.2">
      <c r="A272" s="333">
        <f>' 2023Budget'!C351</f>
        <v>0</v>
      </c>
    </row>
    <row r="273" spans="1:1" x14ac:dyDescent="0.2">
      <c r="A273" s="333">
        <f>' 2023Budget'!C352</f>
        <v>0</v>
      </c>
    </row>
    <row r="274" spans="1:1" x14ac:dyDescent="0.2">
      <c r="A274" s="333">
        <f>' 2023Budget'!C353</f>
        <v>0</v>
      </c>
    </row>
    <row r="275" spans="1:1" x14ac:dyDescent="0.2">
      <c r="A275" s="333">
        <f>' 2023Budget'!C354</f>
        <v>0</v>
      </c>
    </row>
    <row r="276" spans="1:1" x14ac:dyDescent="0.2">
      <c r="A276" s="333">
        <f>' 2023Budget'!C355</f>
        <v>0</v>
      </c>
    </row>
    <row r="277" spans="1:1" x14ac:dyDescent="0.2">
      <c r="A277" s="333">
        <f>' 2023Budget'!C356</f>
        <v>0</v>
      </c>
    </row>
    <row r="278" spans="1:1" x14ac:dyDescent="0.2">
      <c r="A278" s="333">
        <f>' 2023Budget'!C357</f>
        <v>0</v>
      </c>
    </row>
    <row r="279" spans="1:1" x14ac:dyDescent="0.2">
      <c r="A279" s="333">
        <f>' 2023Budget'!C358</f>
        <v>0</v>
      </c>
    </row>
    <row r="280" spans="1:1" x14ac:dyDescent="0.2">
      <c r="A280" s="333">
        <f>' 2023Budget'!C359</f>
        <v>0</v>
      </c>
    </row>
    <row r="281" spans="1:1" x14ac:dyDescent="0.2">
      <c r="A281" s="333">
        <f>' 2023Budget'!C360</f>
        <v>0</v>
      </c>
    </row>
    <row r="282" spans="1:1" x14ac:dyDescent="0.2">
      <c r="A282" s="333">
        <f>' 2023Budget'!C361</f>
        <v>0</v>
      </c>
    </row>
    <row r="283" spans="1:1" x14ac:dyDescent="0.2">
      <c r="A283" s="333">
        <f>' 2023Budget'!C362</f>
        <v>0</v>
      </c>
    </row>
    <row r="284" spans="1:1" x14ac:dyDescent="0.2">
      <c r="A284" s="333">
        <f>' 2023Budget'!C363</f>
        <v>0</v>
      </c>
    </row>
    <row r="285" spans="1:1" x14ac:dyDescent="0.2">
      <c r="A285" s="333">
        <f>' 2023Budget'!C364</f>
        <v>0</v>
      </c>
    </row>
    <row r="286" spans="1:1" x14ac:dyDescent="0.2">
      <c r="A286" s="333">
        <f>' 2023Budget'!C365</f>
        <v>0</v>
      </c>
    </row>
    <row r="287" spans="1:1" x14ac:dyDescent="0.2">
      <c r="A287" s="333">
        <f>' 2023Budget'!C366</f>
        <v>0</v>
      </c>
    </row>
    <row r="288" spans="1:1" x14ac:dyDescent="0.2">
      <c r="A288" s="333">
        <f>' 2023Budget'!C367</f>
        <v>0</v>
      </c>
    </row>
    <row r="289" spans="1:1" x14ac:dyDescent="0.2">
      <c r="A289" s="333">
        <f>' 2023Budget'!C368</f>
        <v>0</v>
      </c>
    </row>
    <row r="290" spans="1:1" x14ac:dyDescent="0.2">
      <c r="A290" s="333">
        <f>' 2023Budget'!C369</f>
        <v>0</v>
      </c>
    </row>
    <row r="291" spans="1:1" x14ac:dyDescent="0.2">
      <c r="A291" s="333">
        <f>' 2023Budget'!C370</f>
        <v>0</v>
      </c>
    </row>
    <row r="292" spans="1:1" x14ac:dyDescent="0.2">
      <c r="A292" s="333">
        <f>' 2023Budget'!C371</f>
        <v>0</v>
      </c>
    </row>
    <row r="293" spans="1:1" x14ac:dyDescent="0.2">
      <c r="A293" s="333">
        <f>' 2023Budget'!C372</f>
        <v>0</v>
      </c>
    </row>
    <row r="294" spans="1:1" x14ac:dyDescent="0.2">
      <c r="A294" s="333">
        <f>' 2023Budget'!C373</f>
        <v>0</v>
      </c>
    </row>
    <row r="295" spans="1:1" x14ac:dyDescent="0.2">
      <c r="A295" s="333">
        <f>' 2023Budget'!C374</f>
        <v>0</v>
      </c>
    </row>
    <row r="296" spans="1:1" x14ac:dyDescent="0.2">
      <c r="A296" s="333">
        <f>' 2023Budget'!C375</f>
        <v>0</v>
      </c>
    </row>
    <row r="297" spans="1:1" x14ac:dyDescent="0.2">
      <c r="A297" s="333">
        <f>' 2023Budget'!C376</f>
        <v>0</v>
      </c>
    </row>
    <row r="298" spans="1:1" x14ac:dyDescent="0.2">
      <c r="A298" s="333">
        <f>' 2023Budget'!C377</f>
        <v>0</v>
      </c>
    </row>
    <row r="299" spans="1:1" x14ac:dyDescent="0.2">
      <c r="A299" s="333">
        <f>' 2023Budget'!C378</f>
        <v>0</v>
      </c>
    </row>
    <row r="300" spans="1:1" x14ac:dyDescent="0.2">
      <c r="A300" s="333">
        <f>' 2023Budget'!C379</f>
        <v>0</v>
      </c>
    </row>
    <row r="301" spans="1:1" x14ac:dyDescent="0.2">
      <c r="A301" s="333">
        <f>' 2023Budget'!C380</f>
        <v>0</v>
      </c>
    </row>
    <row r="302" spans="1:1" x14ac:dyDescent="0.2">
      <c r="A302" s="333">
        <f>' 2023Budget'!C381</f>
        <v>0</v>
      </c>
    </row>
    <row r="303" spans="1:1" x14ac:dyDescent="0.2">
      <c r="A303" s="333">
        <f>' 2023Budget'!C382</f>
        <v>0</v>
      </c>
    </row>
    <row r="304" spans="1:1" x14ac:dyDescent="0.2">
      <c r="A304" s="333">
        <f>' 2023Budget'!C430</f>
        <v>0</v>
      </c>
    </row>
    <row r="305" spans="1:1" x14ac:dyDescent="0.2">
      <c r="A305" s="333">
        <f>' 2023Budget'!C431</f>
        <v>0</v>
      </c>
    </row>
    <row r="306" spans="1:1" x14ac:dyDescent="0.2">
      <c r="A306" s="333">
        <f>' 2023Budget'!C432</f>
        <v>0</v>
      </c>
    </row>
    <row r="307" spans="1:1" x14ac:dyDescent="0.2">
      <c r="A307" s="333">
        <f>' 2023Budget'!C433</f>
        <v>0</v>
      </c>
    </row>
    <row r="308" spans="1:1" x14ac:dyDescent="0.2">
      <c r="A308" s="333">
        <f>' 2023Budget'!C434</f>
        <v>0</v>
      </c>
    </row>
    <row r="309" spans="1:1" x14ac:dyDescent="0.2">
      <c r="A309" s="333">
        <f>' 2023Budget'!C435</f>
        <v>0</v>
      </c>
    </row>
    <row r="310" spans="1:1" x14ac:dyDescent="0.2">
      <c r="A310" s="333">
        <f>' 2023Budget'!C436</f>
        <v>0</v>
      </c>
    </row>
    <row r="311" spans="1:1" x14ac:dyDescent="0.2">
      <c r="A311" s="333">
        <f>' 2023Budget'!C437</f>
        <v>0</v>
      </c>
    </row>
    <row r="312" spans="1:1" x14ac:dyDescent="0.2">
      <c r="A312" s="333">
        <f>' 2023Budget'!C438</f>
        <v>0</v>
      </c>
    </row>
    <row r="313" spans="1:1" x14ac:dyDescent="0.2">
      <c r="A313" s="333">
        <f>' 2023Budget'!C439</f>
        <v>0</v>
      </c>
    </row>
    <row r="314" spans="1:1" x14ac:dyDescent="0.2">
      <c r="A314" s="333">
        <f>' 2023Budget'!C440</f>
        <v>0</v>
      </c>
    </row>
    <row r="315" spans="1:1" x14ac:dyDescent="0.2">
      <c r="A315" s="333">
        <f>' 2023Budget'!C441</f>
        <v>0</v>
      </c>
    </row>
    <row r="316" spans="1:1" x14ac:dyDescent="0.2">
      <c r="A316" s="333">
        <f>' 2023Budget'!C442</f>
        <v>0</v>
      </c>
    </row>
    <row r="317" spans="1:1" x14ac:dyDescent="0.2">
      <c r="A317" s="333">
        <f>' 2023Budget'!C443</f>
        <v>0</v>
      </c>
    </row>
    <row r="318" spans="1:1" x14ac:dyDescent="0.2">
      <c r="A318" s="333">
        <f>' 2023Budget'!C444</f>
        <v>0</v>
      </c>
    </row>
    <row r="319" spans="1:1" x14ac:dyDescent="0.2">
      <c r="A319" s="333">
        <f>' 2023Budget'!C445</f>
        <v>0</v>
      </c>
    </row>
  </sheetData>
  <sheetProtection algorithmName="SHA-512" hashValue="wUlfuARF2ptxS9dOqsJZ6hoX8j3PDKgLpeBIEgx+J3Z+Qh6s1/VHqP3ufk/qBzN+1vMFJA+TdkybBua9h6cwlQ==" saltValue="cG58qVFpAh3qkSZUXLiRrQ==" spinCount="100000" sheet="1" objects="1" scenarios="1" selectLockedCells="1" selectUnlockedCells="1"/>
  <phoneticPr fontId="65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07D0-8516-4AC5-851C-F0CF983DB77D}">
  <dimension ref="A1:P167"/>
  <sheetViews>
    <sheetView topLeftCell="F1" workbookViewId="0">
      <selection activeCell="O20" sqref="O20"/>
    </sheetView>
  </sheetViews>
  <sheetFormatPr defaultRowHeight="12.75" x14ac:dyDescent="0.2"/>
  <cols>
    <col min="1" max="1" width="32" customWidth="1"/>
    <col min="2" max="2" width="48.28515625" bestFit="1" customWidth="1"/>
    <col min="3" max="3" width="16.5703125" bestFit="1" customWidth="1"/>
    <col min="4" max="4" width="15" customWidth="1"/>
    <col min="5" max="5" width="16.42578125" customWidth="1"/>
    <col min="6" max="6" width="16.5703125" bestFit="1" customWidth="1"/>
    <col min="10" max="10" width="37.42578125" bestFit="1" customWidth="1"/>
    <col min="11" max="12" width="19.28515625" bestFit="1" customWidth="1"/>
    <col min="14" max="14" width="37.42578125" bestFit="1" customWidth="1"/>
    <col min="15" max="16" width="18.140625" bestFit="1" customWidth="1"/>
  </cols>
  <sheetData>
    <row r="1" spans="1:16" ht="51" x14ac:dyDescent="0.2">
      <c r="A1" s="245" t="s">
        <v>842</v>
      </c>
      <c r="B1" s="245" t="s">
        <v>841</v>
      </c>
      <c r="C1" s="245" t="s">
        <v>600</v>
      </c>
      <c r="D1" s="246" t="s">
        <v>605</v>
      </c>
      <c r="E1" s="245" t="s">
        <v>606</v>
      </c>
      <c r="F1" s="245" t="s">
        <v>607</v>
      </c>
    </row>
    <row r="2" spans="1:16" x14ac:dyDescent="0.2">
      <c r="A2" s="39" t="s">
        <v>282</v>
      </c>
      <c r="B2" s="187" t="s">
        <v>333</v>
      </c>
      <c r="C2" s="184">
        <v>80</v>
      </c>
      <c r="D2" s="52">
        <v>70</v>
      </c>
      <c r="E2" s="32">
        <v>202</v>
      </c>
      <c r="F2" s="32">
        <v>225</v>
      </c>
      <c r="J2" s="413" t="s">
        <v>842</v>
      </c>
      <c r="K2" t="s">
        <v>843</v>
      </c>
      <c r="L2" t="s">
        <v>844</v>
      </c>
      <c r="N2" t="str">
        <f>J2</f>
        <v>Expense Category</v>
      </c>
      <c r="O2" s="5" t="s">
        <v>600</v>
      </c>
      <c r="P2" s="5" t="s">
        <v>607</v>
      </c>
    </row>
    <row r="3" spans="1:16" x14ac:dyDescent="0.2">
      <c r="A3" s="39" t="s">
        <v>282</v>
      </c>
      <c r="B3" s="187" t="s">
        <v>313</v>
      </c>
      <c r="C3" s="184">
        <v>50</v>
      </c>
      <c r="D3" s="52">
        <v>8.48</v>
      </c>
      <c r="E3" s="32">
        <v>9.08</v>
      </c>
      <c r="F3" s="32">
        <v>25</v>
      </c>
      <c r="J3" t="s">
        <v>282</v>
      </c>
      <c r="K3" s="414">
        <v>3680</v>
      </c>
      <c r="L3" s="414">
        <v>5672</v>
      </c>
      <c r="N3" t="str">
        <f t="shared" ref="N3:N10" si="0">J3</f>
        <v>Administrative Expenses</v>
      </c>
      <c r="O3" s="415">
        <f t="shared" ref="O3:O10" si="1">K3</f>
        <v>3680</v>
      </c>
      <c r="P3" s="415">
        <f t="shared" ref="P3:P10" si="2">L3</f>
        <v>5672</v>
      </c>
    </row>
    <row r="4" spans="1:16" x14ac:dyDescent="0.2">
      <c r="A4" s="39" t="s">
        <v>282</v>
      </c>
      <c r="B4" s="187" t="s">
        <v>314</v>
      </c>
      <c r="C4" s="184">
        <v>50</v>
      </c>
      <c r="D4" s="52">
        <v>0</v>
      </c>
      <c r="E4" s="32">
        <v>0</v>
      </c>
      <c r="F4" s="32">
        <v>0</v>
      </c>
      <c r="J4" t="s">
        <v>494</v>
      </c>
      <c r="K4" s="414">
        <v>54835</v>
      </c>
      <c r="L4" s="414">
        <v>80203.58</v>
      </c>
      <c r="N4" t="str">
        <f t="shared" si="0"/>
        <v>Building Maintenance Expenses</v>
      </c>
      <c r="O4" s="415">
        <f t="shared" si="1"/>
        <v>54835</v>
      </c>
      <c r="P4" s="415">
        <f t="shared" si="2"/>
        <v>80203.58</v>
      </c>
    </row>
    <row r="5" spans="1:16" x14ac:dyDescent="0.2">
      <c r="A5" s="39" t="s">
        <v>282</v>
      </c>
      <c r="B5" s="187" t="s">
        <v>334</v>
      </c>
      <c r="C5" s="184">
        <v>150</v>
      </c>
      <c r="D5" s="52">
        <v>235.14</v>
      </c>
      <c r="E5" s="32">
        <v>300</v>
      </c>
      <c r="F5" s="32">
        <v>300</v>
      </c>
      <c r="J5" t="s">
        <v>489</v>
      </c>
      <c r="K5" s="414">
        <v>21562</v>
      </c>
      <c r="L5" s="414">
        <v>24545</v>
      </c>
      <c r="N5" t="str">
        <f t="shared" si="0"/>
        <v>Fire Protection Expenses</v>
      </c>
      <c r="O5" s="415">
        <f t="shared" si="1"/>
        <v>21562</v>
      </c>
      <c r="P5" s="415">
        <f t="shared" si="2"/>
        <v>24545</v>
      </c>
    </row>
    <row r="6" spans="1:16" x14ac:dyDescent="0.2">
      <c r="A6" s="39" t="s">
        <v>282</v>
      </c>
      <c r="B6" s="187" t="s">
        <v>335</v>
      </c>
      <c r="C6" s="184">
        <v>0</v>
      </c>
      <c r="D6" s="52">
        <v>0</v>
      </c>
      <c r="E6" s="32">
        <v>0</v>
      </c>
      <c r="F6" s="32">
        <v>0</v>
      </c>
      <c r="J6" t="s">
        <v>495</v>
      </c>
      <c r="K6" s="414">
        <v>52404</v>
      </c>
      <c r="L6" s="414">
        <v>47640</v>
      </c>
      <c r="N6" t="str">
        <f t="shared" si="0"/>
        <v>Landscape/Grounds Maintenance Expense</v>
      </c>
      <c r="O6" s="415">
        <f t="shared" si="1"/>
        <v>52404</v>
      </c>
      <c r="P6" s="415">
        <f t="shared" si="2"/>
        <v>47640</v>
      </c>
    </row>
    <row r="7" spans="1:16" x14ac:dyDescent="0.2">
      <c r="A7" s="39" t="s">
        <v>282</v>
      </c>
      <c r="B7" s="187" t="s">
        <v>336</v>
      </c>
      <c r="C7" s="184">
        <v>0</v>
      </c>
      <c r="D7" s="52">
        <v>0</v>
      </c>
      <c r="E7" s="32">
        <v>0</v>
      </c>
      <c r="F7" s="32">
        <v>0</v>
      </c>
      <c r="J7" t="s">
        <v>488</v>
      </c>
      <c r="K7" s="414">
        <v>90748</v>
      </c>
      <c r="L7" s="414">
        <v>93913</v>
      </c>
      <c r="N7" t="str">
        <f t="shared" si="0"/>
        <v>Operations Expenses</v>
      </c>
      <c r="O7" s="415">
        <f t="shared" si="1"/>
        <v>90748</v>
      </c>
      <c r="P7" s="415">
        <f t="shared" si="2"/>
        <v>93913</v>
      </c>
    </row>
    <row r="8" spans="1:16" x14ac:dyDescent="0.2">
      <c r="A8" s="39" t="s">
        <v>282</v>
      </c>
      <c r="B8" s="187" t="s">
        <v>463</v>
      </c>
      <c r="C8" s="184">
        <v>20</v>
      </c>
      <c r="D8" s="52">
        <v>20</v>
      </c>
      <c r="E8" s="32">
        <v>20</v>
      </c>
      <c r="F8" s="32">
        <v>22</v>
      </c>
      <c r="J8" t="s">
        <v>486</v>
      </c>
      <c r="K8" s="414">
        <v>53952</v>
      </c>
      <c r="L8" s="414">
        <v>65040</v>
      </c>
      <c r="N8" t="str">
        <f t="shared" si="0"/>
        <v>Professional Services Expenses</v>
      </c>
      <c r="O8" s="415">
        <f t="shared" si="1"/>
        <v>53952</v>
      </c>
      <c r="P8" s="415">
        <f t="shared" si="2"/>
        <v>65040</v>
      </c>
    </row>
    <row r="9" spans="1:16" x14ac:dyDescent="0.2">
      <c r="A9" s="39" t="s">
        <v>282</v>
      </c>
      <c r="B9" s="187" t="s">
        <v>337</v>
      </c>
      <c r="C9" s="184">
        <v>0</v>
      </c>
      <c r="D9" s="52">
        <v>0</v>
      </c>
      <c r="E9" s="32">
        <v>0</v>
      </c>
      <c r="F9" s="32">
        <v>0</v>
      </c>
      <c r="J9" t="s">
        <v>490</v>
      </c>
      <c r="K9" s="414">
        <v>238518</v>
      </c>
      <c r="L9" s="414">
        <v>257592</v>
      </c>
      <c r="N9" t="str">
        <f t="shared" si="0"/>
        <v>Utilities Expenses</v>
      </c>
      <c r="O9" s="415">
        <f t="shared" si="1"/>
        <v>238518</v>
      </c>
      <c r="P9" s="415">
        <f t="shared" si="2"/>
        <v>257592</v>
      </c>
    </row>
    <row r="10" spans="1:16" x14ac:dyDescent="0.2">
      <c r="A10" s="39" t="s">
        <v>282</v>
      </c>
      <c r="B10" s="187" t="s">
        <v>338</v>
      </c>
      <c r="C10" s="184">
        <v>0</v>
      </c>
      <c r="D10" s="52">
        <v>0</v>
      </c>
      <c r="E10" s="32">
        <v>0</v>
      </c>
      <c r="F10" s="32">
        <v>0</v>
      </c>
      <c r="O10" s="415"/>
      <c r="P10" s="415"/>
    </row>
    <row r="11" spans="1:16" x14ac:dyDescent="0.2">
      <c r="A11" s="39" t="s">
        <v>282</v>
      </c>
      <c r="B11" s="187" t="s">
        <v>339</v>
      </c>
      <c r="C11" s="184">
        <v>0</v>
      </c>
      <c r="D11" s="52">
        <v>0</v>
      </c>
      <c r="E11" s="32">
        <v>0</v>
      </c>
      <c r="F11" s="32">
        <v>0</v>
      </c>
      <c r="O11" s="415"/>
      <c r="P11" s="415"/>
    </row>
    <row r="12" spans="1:16" x14ac:dyDescent="0.2">
      <c r="A12" s="39" t="s">
        <v>282</v>
      </c>
      <c r="B12" s="188" t="s">
        <v>315</v>
      </c>
      <c r="C12" s="52">
        <v>0</v>
      </c>
      <c r="D12" s="52">
        <v>0</v>
      </c>
      <c r="E12" s="32">
        <v>0</v>
      </c>
      <c r="F12" s="32">
        <v>0</v>
      </c>
    </row>
    <row r="13" spans="1:16" x14ac:dyDescent="0.2">
      <c r="A13" s="39" t="s">
        <v>282</v>
      </c>
      <c r="B13" s="187" t="s">
        <v>340</v>
      </c>
      <c r="C13" s="184">
        <v>0</v>
      </c>
      <c r="D13" s="52">
        <v>0</v>
      </c>
      <c r="E13" s="32">
        <v>0</v>
      </c>
      <c r="F13" s="32">
        <v>0</v>
      </c>
    </row>
    <row r="14" spans="1:16" x14ac:dyDescent="0.2">
      <c r="A14" s="39" t="s">
        <v>282</v>
      </c>
      <c r="B14" s="187" t="s">
        <v>341</v>
      </c>
      <c r="C14" s="184">
        <v>0</v>
      </c>
      <c r="D14" s="52">
        <v>0</v>
      </c>
      <c r="E14" s="32">
        <v>0</v>
      </c>
      <c r="F14" s="32">
        <v>0</v>
      </c>
    </row>
    <row r="15" spans="1:16" x14ac:dyDescent="0.2">
      <c r="A15" s="39" t="s">
        <v>282</v>
      </c>
      <c r="B15" s="187" t="s">
        <v>342</v>
      </c>
      <c r="C15" s="184">
        <v>0</v>
      </c>
      <c r="D15" s="52">
        <v>0</v>
      </c>
      <c r="E15" s="32">
        <v>0</v>
      </c>
      <c r="F15" s="32">
        <v>0</v>
      </c>
    </row>
    <row r="16" spans="1:16" x14ac:dyDescent="0.2">
      <c r="A16" s="39" t="s">
        <v>282</v>
      </c>
      <c r="B16" s="187" t="s">
        <v>343</v>
      </c>
      <c r="C16" s="184">
        <v>0</v>
      </c>
      <c r="D16" s="52">
        <v>0</v>
      </c>
      <c r="E16" s="32">
        <v>0</v>
      </c>
      <c r="F16" s="32">
        <v>0</v>
      </c>
    </row>
    <row r="17" spans="1:6" x14ac:dyDescent="0.2">
      <c r="A17" s="39" t="s">
        <v>282</v>
      </c>
      <c r="B17" s="187" t="s">
        <v>316</v>
      </c>
      <c r="C17" s="184">
        <v>3330</v>
      </c>
      <c r="D17" s="52">
        <v>3695.79</v>
      </c>
      <c r="E17" s="32">
        <v>5075</v>
      </c>
      <c r="F17" s="32">
        <v>5100</v>
      </c>
    </row>
    <row r="18" spans="1:6" x14ac:dyDescent="0.2">
      <c r="A18" s="39" t="s">
        <v>486</v>
      </c>
      <c r="B18" s="187" t="s">
        <v>344</v>
      </c>
      <c r="C18" s="184">
        <v>0</v>
      </c>
      <c r="D18" s="52">
        <v>0</v>
      </c>
      <c r="E18" s="32">
        <v>0</v>
      </c>
      <c r="F18" s="32">
        <v>0</v>
      </c>
    </row>
    <row r="19" spans="1:6" x14ac:dyDescent="0.2">
      <c r="A19" s="39" t="s">
        <v>486</v>
      </c>
      <c r="B19" s="187" t="s">
        <v>502</v>
      </c>
      <c r="C19" s="184">
        <v>43452</v>
      </c>
      <c r="D19" s="52">
        <v>29486</v>
      </c>
      <c r="E19" s="32">
        <v>47961</v>
      </c>
      <c r="F19" s="32">
        <v>47880</v>
      </c>
    </row>
    <row r="20" spans="1:6" x14ac:dyDescent="0.2">
      <c r="A20" s="39" t="s">
        <v>486</v>
      </c>
      <c r="B20" s="187" t="s">
        <v>345</v>
      </c>
      <c r="C20" s="184">
        <v>0</v>
      </c>
      <c r="D20" s="52">
        <v>0</v>
      </c>
      <c r="E20" s="32">
        <v>0</v>
      </c>
      <c r="F20" s="32">
        <v>0</v>
      </c>
    </row>
    <row r="21" spans="1:6" x14ac:dyDescent="0.2">
      <c r="A21" s="39" t="s">
        <v>486</v>
      </c>
      <c r="B21" s="187" t="s">
        <v>465</v>
      </c>
      <c r="C21" s="184">
        <v>0</v>
      </c>
      <c r="D21" s="52">
        <v>275</v>
      </c>
      <c r="E21" s="32">
        <v>350</v>
      </c>
      <c r="F21" s="32">
        <v>350</v>
      </c>
    </row>
    <row r="22" spans="1:6" x14ac:dyDescent="0.2">
      <c r="A22" s="39" t="s">
        <v>486</v>
      </c>
      <c r="B22" s="187" t="s">
        <v>466</v>
      </c>
      <c r="C22" s="184">
        <v>0</v>
      </c>
      <c r="D22" s="52">
        <v>430</v>
      </c>
      <c r="E22" s="32">
        <v>830</v>
      </c>
      <c r="F22" s="32">
        <v>960</v>
      </c>
    </row>
    <row r="23" spans="1:6" x14ac:dyDescent="0.2">
      <c r="A23" s="39" t="s">
        <v>486</v>
      </c>
      <c r="B23" s="187" t="s">
        <v>464</v>
      </c>
      <c r="C23" s="184">
        <v>0</v>
      </c>
      <c r="D23" s="52">
        <v>0</v>
      </c>
      <c r="E23" s="32">
        <v>0</v>
      </c>
      <c r="F23" s="32">
        <v>0</v>
      </c>
    </row>
    <row r="24" spans="1:6" x14ac:dyDescent="0.2">
      <c r="A24" s="39" t="s">
        <v>486</v>
      </c>
      <c r="B24" s="187" t="s">
        <v>467</v>
      </c>
      <c r="C24" s="184">
        <v>0</v>
      </c>
      <c r="D24" s="52">
        <v>0</v>
      </c>
      <c r="E24" s="32">
        <v>0</v>
      </c>
      <c r="F24" s="32">
        <v>0</v>
      </c>
    </row>
    <row r="25" spans="1:6" x14ac:dyDescent="0.2">
      <c r="A25" s="39" t="s">
        <v>486</v>
      </c>
      <c r="B25" s="187" t="s">
        <v>346</v>
      </c>
      <c r="C25" s="184">
        <v>0</v>
      </c>
      <c r="D25" s="52">
        <v>200</v>
      </c>
      <c r="E25" s="32">
        <v>200</v>
      </c>
      <c r="F25" s="32">
        <v>250</v>
      </c>
    </row>
    <row r="26" spans="1:6" x14ac:dyDescent="0.2">
      <c r="A26" s="39" t="s">
        <v>486</v>
      </c>
      <c r="B26" s="187" t="s">
        <v>347</v>
      </c>
      <c r="C26" s="184">
        <v>0</v>
      </c>
      <c r="D26" s="52">
        <v>629.1</v>
      </c>
      <c r="E26" s="32">
        <v>0</v>
      </c>
      <c r="F26" s="32">
        <v>0</v>
      </c>
    </row>
    <row r="27" spans="1:6" x14ac:dyDescent="0.2">
      <c r="A27" s="39" t="s">
        <v>486</v>
      </c>
      <c r="B27" s="187" t="s">
        <v>348</v>
      </c>
      <c r="C27" s="184">
        <v>0</v>
      </c>
      <c r="D27" s="52">
        <v>0</v>
      </c>
      <c r="E27" s="32">
        <v>0</v>
      </c>
      <c r="F27" s="32">
        <v>0</v>
      </c>
    </row>
    <row r="28" spans="1:6" x14ac:dyDescent="0.2">
      <c r="A28" s="39" t="s">
        <v>486</v>
      </c>
      <c r="B28" s="187" t="s">
        <v>349</v>
      </c>
      <c r="C28" s="184">
        <v>0</v>
      </c>
      <c r="D28" s="52">
        <v>0</v>
      </c>
      <c r="E28" s="32">
        <v>0</v>
      </c>
      <c r="F28" s="32">
        <v>0</v>
      </c>
    </row>
    <row r="29" spans="1:6" x14ac:dyDescent="0.2">
      <c r="A29" s="39" t="s">
        <v>486</v>
      </c>
      <c r="B29" s="183" t="s">
        <v>472</v>
      </c>
      <c r="C29" s="52">
        <v>0</v>
      </c>
      <c r="D29" s="52">
        <v>6690</v>
      </c>
      <c r="E29" s="32">
        <v>9500</v>
      </c>
      <c r="F29" s="32">
        <v>10000</v>
      </c>
    </row>
    <row r="30" spans="1:6" x14ac:dyDescent="0.2">
      <c r="A30" s="39" t="s">
        <v>486</v>
      </c>
      <c r="B30" s="183" t="s">
        <v>293</v>
      </c>
      <c r="C30" s="52">
        <v>0</v>
      </c>
      <c r="D30" s="52">
        <v>-70</v>
      </c>
      <c r="E30" s="32">
        <v>0</v>
      </c>
      <c r="F30" s="32">
        <v>0</v>
      </c>
    </row>
    <row r="31" spans="1:6" x14ac:dyDescent="0.2">
      <c r="A31" s="39" t="s">
        <v>486</v>
      </c>
      <c r="B31" s="183" t="s">
        <v>294</v>
      </c>
      <c r="C31" s="52">
        <v>2800</v>
      </c>
      <c r="D31" s="52">
        <v>2800</v>
      </c>
      <c r="E31" s="32">
        <v>2800</v>
      </c>
      <c r="F31" s="32">
        <v>3000</v>
      </c>
    </row>
    <row r="32" spans="1:6" x14ac:dyDescent="0.2">
      <c r="A32" s="39" t="s">
        <v>486</v>
      </c>
      <c r="B32" s="183" t="s">
        <v>284</v>
      </c>
      <c r="C32" s="52">
        <v>0</v>
      </c>
      <c r="D32" s="52">
        <v>300.62</v>
      </c>
      <c r="E32" s="32">
        <v>300.62</v>
      </c>
      <c r="F32" s="32">
        <v>900</v>
      </c>
    </row>
    <row r="33" spans="1:6" x14ac:dyDescent="0.2">
      <c r="A33" s="39" t="s">
        <v>486</v>
      </c>
      <c r="B33" s="183" t="s">
        <v>350</v>
      </c>
      <c r="C33" s="52">
        <v>0</v>
      </c>
      <c r="D33" s="52">
        <v>0</v>
      </c>
      <c r="E33" s="32">
        <v>0</v>
      </c>
      <c r="F33" s="32">
        <v>0</v>
      </c>
    </row>
    <row r="34" spans="1:6" x14ac:dyDescent="0.2">
      <c r="A34" s="39" t="s">
        <v>486</v>
      </c>
      <c r="B34" s="183" t="s">
        <v>295</v>
      </c>
      <c r="C34" s="52">
        <v>0</v>
      </c>
      <c r="D34" s="52">
        <v>0</v>
      </c>
      <c r="E34" s="32">
        <v>0</v>
      </c>
      <c r="F34" s="32">
        <v>0</v>
      </c>
    </row>
    <row r="35" spans="1:6" x14ac:dyDescent="0.2">
      <c r="A35" s="39" t="s">
        <v>486</v>
      </c>
      <c r="B35" s="183" t="s">
        <v>473</v>
      </c>
      <c r="C35" s="52">
        <v>2000</v>
      </c>
      <c r="D35" s="52">
        <v>592.15</v>
      </c>
      <c r="E35" s="32">
        <v>1050</v>
      </c>
      <c r="F35" s="32">
        <v>1200</v>
      </c>
    </row>
    <row r="36" spans="1:6" x14ac:dyDescent="0.2">
      <c r="A36" s="39" t="s">
        <v>486</v>
      </c>
      <c r="B36" s="183" t="s">
        <v>591</v>
      </c>
      <c r="C36" s="52">
        <v>0</v>
      </c>
      <c r="D36" s="52">
        <v>0</v>
      </c>
      <c r="E36" s="32">
        <v>0</v>
      </c>
      <c r="F36" s="32">
        <v>0</v>
      </c>
    </row>
    <row r="37" spans="1:6" x14ac:dyDescent="0.2">
      <c r="A37" s="39" t="s">
        <v>486</v>
      </c>
      <c r="B37" s="183" t="s">
        <v>578</v>
      </c>
      <c r="C37" s="52">
        <v>0</v>
      </c>
      <c r="D37" s="52">
        <v>735</v>
      </c>
      <c r="E37" s="32">
        <v>1600</v>
      </c>
      <c r="F37" s="32">
        <v>1600</v>
      </c>
    </row>
    <row r="38" spans="1:6" x14ac:dyDescent="0.2">
      <c r="A38" s="39" t="s">
        <v>486</v>
      </c>
      <c r="B38" s="183" t="s">
        <v>576</v>
      </c>
      <c r="C38" s="52">
        <v>0</v>
      </c>
      <c r="D38" s="52">
        <v>-1746.97</v>
      </c>
      <c r="E38" s="32">
        <v>-2231</v>
      </c>
      <c r="F38" s="32">
        <v>-2800</v>
      </c>
    </row>
    <row r="39" spans="1:6" x14ac:dyDescent="0.2">
      <c r="A39" s="39" t="s">
        <v>486</v>
      </c>
      <c r="B39" s="183" t="s">
        <v>285</v>
      </c>
      <c r="C39" s="52">
        <v>3500</v>
      </c>
      <c r="D39" s="52">
        <v>0</v>
      </c>
      <c r="E39" s="32">
        <v>1700</v>
      </c>
      <c r="F39" s="32">
        <v>1700</v>
      </c>
    </row>
    <row r="40" spans="1:6" x14ac:dyDescent="0.2">
      <c r="A40" s="39" t="s">
        <v>486</v>
      </c>
      <c r="B40" s="183" t="s">
        <v>351</v>
      </c>
      <c r="C40" s="52">
        <v>0</v>
      </c>
      <c r="D40" s="52">
        <v>0</v>
      </c>
      <c r="E40" s="32">
        <v>0</v>
      </c>
      <c r="F40" s="32">
        <v>0</v>
      </c>
    </row>
    <row r="41" spans="1:6" x14ac:dyDescent="0.2">
      <c r="A41" s="39" t="s">
        <v>486</v>
      </c>
      <c r="B41" s="183" t="s">
        <v>352</v>
      </c>
      <c r="C41" s="52">
        <v>0</v>
      </c>
      <c r="D41" s="52">
        <v>0</v>
      </c>
      <c r="E41" s="32">
        <v>0</v>
      </c>
      <c r="F41" s="32">
        <v>0</v>
      </c>
    </row>
    <row r="42" spans="1:6" x14ac:dyDescent="0.2">
      <c r="A42" s="39" t="s">
        <v>486</v>
      </c>
      <c r="B42" s="183" t="s">
        <v>353</v>
      </c>
      <c r="C42" s="52">
        <v>0</v>
      </c>
      <c r="D42" s="52">
        <v>0</v>
      </c>
      <c r="E42" s="32">
        <v>0</v>
      </c>
      <c r="F42" s="32">
        <v>0</v>
      </c>
    </row>
    <row r="43" spans="1:6" x14ac:dyDescent="0.2">
      <c r="A43" s="39" t="s">
        <v>486</v>
      </c>
      <c r="B43" s="183" t="s">
        <v>354</v>
      </c>
      <c r="C43" s="52">
        <v>0</v>
      </c>
      <c r="D43" s="52">
        <v>0</v>
      </c>
      <c r="E43" s="32">
        <v>0</v>
      </c>
      <c r="F43" s="32">
        <v>0</v>
      </c>
    </row>
    <row r="44" spans="1:6" x14ac:dyDescent="0.2">
      <c r="A44" s="39" t="s">
        <v>486</v>
      </c>
      <c r="B44" s="183" t="s">
        <v>355</v>
      </c>
      <c r="C44" s="52">
        <v>2200</v>
      </c>
      <c r="D44" s="52">
        <v>179.77</v>
      </c>
      <c r="E44" s="32">
        <v>179.77</v>
      </c>
      <c r="F44" s="32">
        <v>0</v>
      </c>
    </row>
    <row r="45" spans="1:6" x14ac:dyDescent="0.2">
      <c r="A45" s="39" t="s">
        <v>487</v>
      </c>
      <c r="B45" s="183" t="s">
        <v>356</v>
      </c>
      <c r="C45" s="52">
        <v>0</v>
      </c>
      <c r="D45" s="52">
        <v>0</v>
      </c>
      <c r="E45" s="32">
        <v>0</v>
      </c>
      <c r="F45" s="32">
        <v>0</v>
      </c>
    </row>
    <row r="46" spans="1:6" x14ac:dyDescent="0.2">
      <c r="A46" s="39" t="s">
        <v>487</v>
      </c>
      <c r="B46" s="183" t="s">
        <v>357</v>
      </c>
      <c r="C46" s="52">
        <v>0</v>
      </c>
      <c r="D46" s="52">
        <v>0</v>
      </c>
      <c r="E46" s="32">
        <v>0</v>
      </c>
      <c r="F46" s="32">
        <v>0</v>
      </c>
    </row>
    <row r="47" spans="1:6" x14ac:dyDescent="0.2">
      <c r="A47" s="39" t="s">
        <v>487</v>
      </c>
      <c r="B47" s="183" t="s">
        <v>358</v>
      </c>
      <c r="C47" s="52">
        <v>0</v>
      </c>
      <c r="D47" s="52">
        <v>0</v>
      </c>
      <c r="E47" s="32">
        <v>0</v>
      </c>
      <c r="F47" s="32">
        <v>0</v>
      </c>
    </row>
    <row r="48" spans="1:6" x14ac:dyDescent="0.2">
      <c r="A48" s="39" t="s">
        <v>487</v>
      </c>
      <c r="B48" s="183" t="s">
        <v>359</v>
      </c>
      <c r="C48" s="52">
        <v>0</v>
      </c>
      <c r="D48" s="52">
        <v>0</v>
      </c>
      <c r="E48" s="32">
        <v>0</v>
      </c>
      <c r="F48" s="32">
        <v>0</v>
      </c>
    </row>
    <row r="49" spans="1:6" x14ac:dyDescent="0.2">
      <c r="A49" s="39" t="s">
        <v>487</v>
      </c>
      <c r="B49" s="183" t="s">
        <v>360</v>
      </c>
      <c r="C49" s="52">
        <v>0</v>
      </c>
      <c r="D49" s="52">
        <v>0</v>
      </c>
      <c r="E49" s="32">
        <v>0</v>
      </c>
      <c r="F49" s="32">
        <v>0</v>
      </c>
    </row>
    <row r="50" spans="1:6" x14ac:dyDescent="0.2">
      <c r="A50" s="39" t="s">
        <v>487</v>
      </c>
      <c r="B50" s="183" t="s">
        <v>361</v>
      </c>
      <c r="C50" s="52">
        <v>0</v>
      </c>
      <c r="D50" s="52">
        <v>0</v>
      </c>
      <c r="E50" s="32">
        <v>0</v>
      </c>
      <c r="F50" s="32">
        <v>0</v>
      </c>
    </row>
    <row r="51" spans="1:6" x14ac:dyDescent="0.2">
      <c r="A51" s="39" t="s">
        <v>487</v>
      </c>
      <c r="B51" s="183" t="s">
        <v>362</v>
      </c>
      <c r="C51" s="52">
        <v>0</v>
      </c>
      <c r="D51" s="52">
        <v>0</v>
      </c>
      <c r="E51" s="32">
        <v>0</v>
      </c>
      <c r="F51" s="32">
        <v>0</v>
      </c>
    </row>
    <row r="52" spans="1:6" x14ac:dyDescent="0.2">
      <c r="A52" s="39" t="s">
        <v>487</v>
      </c>
      <c r="B52" s="183" t="s">
        <v>363</v>
      </c>
      <c r="C52" s="52">
        <v>0</v>
      </c>
      <c r="D52" s="52">
        <v>0</v>
      </c>
      <c r="E52" s="32">
        <v>0</v>
      </c>
      <c r="F52" s="32">
        <v>0</v>
      </c>
    </row>
    <row r="53" spans="1:6" x14ac:dyDescent="0.2">
      <c r="A53" s="39" t="s">
        <v>488</v>
      </c>
      <c r="B53" s="183" t="s">
        <v>364</v>
      </c>
      <c r="C53" s="52">
        <v>0</v>
      </c>
      <c r="D53" s="52">
        <v>0</v>
      </c>
      <c r="E53" s="32">
        <v>0</v>
      </c>
      <c r="F53" s="32">
        <v>0</v>
      </c>
    </row>
    <row r="54" spans="1:6" x14ac:dyDescent="0.2">
      <c r="A54" s="39" t="s">
        <v>488</v>
      </c>
      <c r="B54" s="183" t="s">
        <v>365</v>
      </c>
      <c r="C54" s="52">
        <v>0</v>
      </c>
      <c r="D54" s="52">
        <v>0</v>
      </c>
      <c r="E54" s="32">
        <v>0</v>
      </c>
      <c r="F54" s="32">
        <v>0</v>
      </c>
    </row>
    <row r="55" spans="1:6" x14ac:dyDescent="0.2">
      <c r="A55" s="39" t="s">
        <v>488</v>
      </c>
      <c r="B55" s="183" t="s">
        <v>592</v>
      </c>
      <c r="C55" s="52">
        <v>90748</v>
      </c>
      <c r="D55" s="52">
        <v>49928.38</v>
      </c>
      <c r="E55" s="32">
        <v>43411</v>
      </c>
      <c r="F55" s="32">
        <v>48620</v>
      </c>
    </row>
    <row r="56" spans="1:6" x14ac:dyDescent="0.2">
      <c r="A56" s="39" t="s">
        <v>488</v>
      </c>
      <c r="B56" s="183" t="s">
        <v>366</v>
      </c>
      <c r="C56" s="52">
        <v>0</v>
      </c>
      <c r="D56" s="52">
        <v>0</v>
      </c>
      <c r="E56" s="32">
        <v>0</v>
      </c>
      <c r="F56" s="32">
        <v>0</v>
      </c>
    </row>
    <row r="57" spans="1:6" x14ac:dyDescent="0.2">
      <c r="A57" s="39" t="s">
        <v>488</v>
      </c>
      <c r="B57" s="183" t="s">
        <v>593</v>
      </c>
      <c r="C57" s="52">
        <v>0</v>
      </c>
      <c r="D57" s="52">
        <v>0</v>
      </c>
      <c r="E57" s="32">
        <v>40217</v>
      </c>
      <c r="F57" s="32">
        <v>45043</v>
      </c>
    </row>
    <row r="58" spans="1:6" x14ac:dyDescent="0.2">
      <c r="A58" s="39" t="s">
        <v>488</v>
      </c>
      <c r="B58" s="183" t="s">
        <v>367</v>
      </c>
      <c r="C58" s="52">
        <v>0</v>
      </c>
      <c r="D58" s="52">
        <v>0</v>
      </c>
      <c r="E58" s="32">
        <v>0</v>
      </c>
      <c r="F58" s="32">
        <v>0</v>
      </c>
    </row>
    <row r="59" spans="1:6" x14ac:dyDescent="0.2">
      <c r="A59" s="39" t="s">
        <v>488</v>
      </c>
      <c r="B59" s="183" t="s">
        <v>368</v>
      </c>
      <c r="C59" s="52">
        <v>0</v>
      </c>
      <c r="D59" s="52">
        <v>0</v>
      </c>
      <c r="E59" s="32">
        <v>0</v>
      </c>
      <c r="F59" s="32">
        <v>0</v>
      </c>
    </row>
    <row r="60" spans="1:6" x14ac:dyDescent="0.2">
      <c r="A60" s="39" t="s">
        <v>488</v>
      </c>
      <c r="B60" s="183" t="s">
        <v>369</v>
      </c>
      <c r="C60" s="52">
        <v>0</v>
      </c>
      <c r="D60" s="52">
        <v>250.24</v>
      </c>
      <c r="E60" s="32">
        <v>250.24</v>
      </c>
      <c r="F60" s="32">
        <v>250</v>
      </c>
    </row>
    <row r="61" spans="1:6" x14ac:dyDescent="0.2">
      <c r="A61" s="39" t="s">
        <v>488</v>
      </c>
      <c r="B61" s="183" t="s">
        <v>370</v>
      </c>
      <c r="C61" s="52">
        <v>0</v>
      </c>
      <c r="D61" s="52">
        <v>0</v>
      </c>
      <c r="E61" s="32">
        <v>0</v>
      </c>
      <c r="F61" s="32">
        <v>0</v>
      </c>
    </row>
    <row r="62" spans="1:6" x14ac:dyDescent="0.2">
      <c r="A62" s="39" t="s">
        <v>488</v>
      </c>
      <c r="B62" s="183" t="s">
        <v>371</v>
      </c>
      <c r="C62" s="52">
        <v>0</v>
      </c>
      <c r="D62" s="52">
        <v>0</v>
      </c>
      <c r="E62" s="32">
        <v>0</v>
      </c>
      <c r="F62" s="32">
        <v>0</v>
      </c>
    </row>
    <row r="63" spans="1:6" x14ac:dyDescent="0.2">
      <c r="A63" s="39" t="s">
        <v>488</v>
      </c>
      <c r="B63" s="183" t="s">
        <v>372</v>
      </c>
      <c r="C63" s="52">
        <v>0</v>
      </c>
      <c r="D63" s="52">
        <v>0</v>
      </c>
      <c r="E63" s="32">
        <v>0</v>
      </c>
      <c r="F63" s="32">
        <v>0</v>
      </c>
    </row>
    <row r="64" spans="1:6" x14ac:dyDescent="0.2">
      <c r="A64" s="39" t="s">
        <v>489</v>
      </c>
      <c r="B64" s="188" t="s">
        <v>296</v>
      </c>
      <c r="C64" s="52">
        <v>7012</v>
      </c>
      <c r="D64" s="52">
        <v>0</v>
      </c>
      <c r="E64" s="32">
        <v>7012</v>
      </c>
      <c r="F64" s="32">
        <v>8000</v>
      </c>
    </row>
    <row r="65" spans="1:6" x14ac:dyDescent="0.2">
      <c r="A65" s="39" t="s">
        <v>489</v>
      </c>
      <c r="B65" s="188" t="s">
        <v>297</v>
      </c>
      <c r="C65" s="52">
        <v>1800</v>
      </c>
      <c r="D65" s="52">
        <v>1410.38</v>
      </c>
      <c r="E65" s="32">
        <v>2820</v>
      </c>
      <c r="F65" s="32">
        <v>3045</v>
      </c>
    </row>
    <row r="66" spans="1:6" x14ac:dyDescent="0.2">
      <c r="A66" s="39" t="s">
        <v>489</v>
      </c>
      <c r="B66" s="188" t="s">
        <v>373</v>
      </c>
      <c r="C66" s="52">
        <v>750</v>
      </c>
      <c r="D66" s="52">
        <v>1494.06</v>
      </c>
      <c r="E66" s="32">
        <v>1494.06</v>
      </c>
      <c r="F66" s="32">
        <v>1500</v>
      </c>
    </row>
    <row r="67" spans="1:6" x14ac:dyDescent="0.2">
      <c r="A67" s="39" t="s">
        <v>489</v>
      </c>
      <c r="B67" s="188" t="s">
        <v>298</v>
      </c>
      <c r="C67" s="52">
        <v>12000</v>
      </c>
      <c r="D67" s="52">
        <v>10326.82</v>
      </c>
      <c r="E67" s="32">
        <v>10855</v>
      </c>
      <c r="F67" s="32">
        <v>12000</v>
      </c>
    </row>
    <row r="68" spans="1:6" x14ac:dyDescent="0.2">
      <c r="A68" s="39" t="s">
        <v>490</v>
      </c>
      <c r="B68" s="188" t="s">
        <v>374</v>
      </c>
      <c r="C68" s="52">
        <v>0</v>
      </c>
      <c r="D68" s="52">
        <v>0</v>
      </c>
      <c r="E68" s="32">
        <v>0</v>
      </c>
      <c r="F68" s="32">
        <v>0</v>
      </c>
    </row>
    <row r="69" spans="1:6" x14ac:dyDescent="0.2">
      <c r="A69" s="39" t="s">
        <v>490</v>
      </c>
      <c r="B69" s="188" t="s">
        <v>286</v>
      </c>
      <c r="C69" s="52">
        <v>8935</v>
      </c>
      <c r="D69" s="52">
        <v>5074.1899999999996</v>
      </c>
      <c r="E69" s="32">
        <v>8935</v>
      </c>
      <c r="F69" s="32">
        <v>9649</v>
      </c>
    </row>
    <row r="70" spans="1:6" x14ac:dyDescent="0.2">
      <c r="A70" s="39" t="s">
        <v>490</v>
      </c>
      <c r="B70" s="188" t="s">
        <v>287</v>
      </c>
      <c r="C70" s="52">
        <v>78706</v>
      </c>
      <c r="D70" s="52">
        <v>45134.2</v>
      </c>
      <c r="E70" s="32">
        <v>78706</v>
      </c>
      <c r="F70" s="32">
        <v>85002</v>
      </c>
    </row>
    <row r="71" spans="1:6" x14ac:dyDescent="0.2">
      <c r="A71" s="39" t="s">
        <v>490</v>
      </c>
      <c r="B71" s="188" t="s">
        <v>299</v>
      </c>
      <c r="C71" s="52">
        <v>0</v>
      </c>
      <c r="D71" s="52">
        <v>0</v>
      </c>
      <c r="E71" s="32">
        <v>0</v>
      </c>
      <c r="F71" s="32">
        <v>0</v>
      </c>
    </row>
    <row r="72" spans="1:6" x14ac:dyDescent="0.2">
      <c r="A72" s="39" t="s">
        <v>490</v>
      </c>
      <c r="B72" s="188" t="s">
        <v>300</v>
      </c>
      <c r="C72" s="52">
        <v>92790</v>
      </c>
      <c r="D72" s="52">
        <v>58703.839999999997</v>
      </c>
      <c r="E72" s="32">
        <v>92790</v>
      </c>
      <c r="F72" s="32">
        <v>100212</v>
      </c>
    </row>
    <row r="73" spans="1:6" x14ac:dyDescent="0.2">
      <c r="A73" s="39" t="s">
        <v>490</v>
      </c>
      <c r="B73" s="190" t="s">
        <v>476</v>
      </c>
      <c r="C73" s="52">
        <v>14360</v>
      </c>
      <c r="D73" s="52">
        <v>9140.42</v>
      </c>
      <c r="E73" s="32">
        <v>14360</v>
      </c>
      <c r="F73" s="32">
        <v>15504</v>
      </c>
    </row>
    <row r="74" spans="1:6" x14ac:dyDescent="0.2">
      <c r="A74" s="39" t="s">
        <v>490</v>
      </c>
      <c r="B74" s="188" t="s">
        <v>301</v>
      </c>
      <c r="C74" s="184">
        <v>0</v>
      </c>
      <c r="D74" s="52">
        <v>0</v>
      </c>
      <c r="E74" s="32">
        <v>0</v>
      </c>
      <c r="F74" s="32">
        <v>0</v>
      </c>
    </row>
    <row r="75" spans="1:6" x14ac:dyDescent="0.2">
      <c r="A75" s="39" t="s">
        <v>490</v>
      </c>
      <c r="B75" s="188" t="s">
        <v>375</v>
      </c>
      <c r="C75" s="52">
        <v>43727</v>
      </c>
      <c r="D75" s="52">
        <v>28659.46</v>
      </c>
      <c r="E75" s="32">
        <v>43727</v>
      </c>
      <c r="F75" s="32">
        <v>47225</v>
      </c>
    </row>
    <row r="76" spans="1:6" x14ac:dyDescent="0.2">
      <c r="A76" s="39" t="s">
        <v>490</v>
      </c>
      <c r="B76" s="188" t="s">
        <v>376</v>
      </c>
      <c r="C76" s="52">
        <v>0</v>
      </c>
      <c r="D76" s="52">
        <v>0</v>
      </c>
      <c r="E76" s="32">
        <v>0</v>
      </c>
      <c r="F76" s="32">
        <v>0</v>
      </c>
    </row>
    <row r="77" spans="1:6" x14ac:dyDescent="0.2">
      <c r="A77" s="39" t="s">
        <v>490</v>
      </c>
      <c r="B77" s="188" t="s">
        <v>594</v>
      </c>
      <c r="C77" s="52">
        <v>0</v>
      </c>
      <c r="D77" s="52">
        <v>0</v>
      </c>
      <c r="E77" s="32">
        <v>0</v>
      </c>
      <c r="F77" s="32">
        <v>0</v>
      </c>
    </row>
    <row r="78" spans="1:6" x14ac:dyDescent="0.2">
      <c r="A78" s="39" t="s">
        <v>490</v>
      </c>
      <c r="B78" s="188" t="s">
        <v>596</v>
      </c>
      <c r="C78" s="52">
        <v>0</v>
      </c>
      <c r="D78" s="52">
        <v>0</v>
      </c>
      <c r="E78" s="32">
        <v>0</v>
      </c>
      <c r="F78" s="32">
        <v>0</v>
      </c>
    </row>
    <row r="79" spans="1:6" x14ac:dyDescent="0.2">
      <c r="A79" s="39" t="s">
        <v>490</v>
      </c>
      <c r="B79" s="188" t="s">
        <v>377</v>
      </c>
      <c r="C79" s="52">
        <v>0</v>
      </c>
      <c r="D79" s="52">
        <v>0</v>
      </c>
      <c r="E79" s="32">
        <v>0</v>
      </c>
      <c r="F79" s="32">
        <v>0</v>
      </c>
    </row>
    <row r="80" spans="1:6" x14ac:dyDescent="0.2">
      <c r="A80" s="39" t="s">
        <v>490</v>
      </c>
      <c r="B80" s="188" t="s">
        <v>378</v>
      </c>
      <c r="C80" s="52">
        <v>0</v>
      </c>
      <c r="D80" s="52">
        <v>0</v>
      </c>
      <c r="E80" s="32">
        <v>0</v>
      </c>
      <c r="F80" s="32">
        <v>0</v>
      </c>
    </row>
    <row r="81" spans="1:6" x14ac:dyDescent="0.2">
      <c r="A81" s="39" t="s">
        <v>491</v>
      </c>
      <c r="B81" s="188" t="s">
        <v>379</v>
      </c>
      <c r="C81" s="52">
        <v>0</v>
      </c>
      <c r="D81" s="52">
        <v>0</v>
      </c>
      <c r="E81" s="32">
        <v>0</v>
      </c>
      <c r="F81" s="32">
        <v>0</v>
      </c>
    </row>
    <row r="82" spans="1:6" x14ac:dyDescent="0.2">
      <c r="A82" s="39" t="s">
        <v>491</v>
      </c>
      <c r="B82" s="188" t="s">
        <v>380</v>
      </c>
      <c r="C82" s="52">
        <v>0</v>
      </c>
      <c r="D82" s="52">
        <v>0</v>
      </c>
      <c r="E82" s="32">
        <v>0</v>
      </c>
      <c r="F82" s="32">
        <v>0</v>
      </c>
    </row>
    <row r="83" spans="1:6" x14ac:dyDescent="0.2">
      <c r="A83" s="39" t="s">
        <v>491</v>
      </c>
      <c r="B83" s="188" t="s">
        <v>381</v>
      </c>
      <c r="C83" s="52">
        <v>0</v>
      </c>
      <c r="D83" s="52">
        <v>0</v>
      </c>
      <c r="E83" s="32">
        <v>0</v>
      </c>
      <c r="F83" s="32">
        <v>0</v>
      </c>
    </row>
    <row r="84" spans="1:6" x14ac:dyDescent="0.2">
      <c r="A84" s="39" t="s">
        <v>492</v>
      </c>
      <c r="B84" s="183" t="s">
        <v>382</v>
      </c>
      <c r="C84" s="52">
        <v>0</v>
      </c>
      <c r="D84" s="52">
        <v>0</v>
      </c>
      <c r="E84" s="32">
        <v>0</v>
      </c>
      <c r="F84" s="32">
        <v>0</v>
      </c>
    </row>
    <row r="85" spans="1:6" x14ac:dyDescent="0.2">
      <c r="A85" s="39" t="s">
        <v>492</v>
      </c>
      <c r="B85" s="183" t="s">
        <v>383</v>
      </c>
      <c r="C85" s="52">
        <v>0</v>
      </c>
      <c r="D85" s="52">
        <v>0</v>
      </c>
      <c r="E85" s="32">
        <v>0</v>
      </c>
      <c r="F85" s="32">
        <v>0</v>
      </c>
    </row>
    <row r="86" spans="1:6" x14ac:dyDescent="0.2">
      <c r="A86" s="39" t="s">
        <v>493</v>
      </c>
      <c r="B86" s="191" t="s">
        <v>551</v>
      </c>
      <c r="C86" s="52">
        <v>0</v>
      </c>
      <c r="D86" s="52">
        <v>0</v>
      </c>
      <c r="E86" s="32">
        <v>0</v>
      </c>
      <c r="F86" s="32">
        <v>0</v>
      </c>
    </row>
    <row r="87" spans="1:6" x14ac:dyDescent="0.2">
      <c r="A87" s="39" t="s">
        <v>493</v>
      </c>
      <c r="B87" s="191" t="s">
        <v>552</v>
      </c>
      <c r="C87" s="52">
        <v>0</v>
      </c>
      <c r="D87" s="52">
        <v>0</v>
      </c>
      <c r="E87" s="32">
        <v>0</v>
      </c>
      <c r="F87" s="32">
        <v>0</v>
      </c>
    </row>
    <row r="88" spans="1:6" x14ac:dyDescent="0.2">
      <c r="A88" s="39" t="s">
        <v>493</v>
      </c>
      <c r="B88" s="191" t="s">
        <v>553</v>
      </c>
      <c r="C88" s="52">
        <v>0</v>
      </c>
      <c r="D88" s="52">
        <v>0</v>
      </c>
      <c r="E88" s="32">
        <v>0</v>
      </c>
      <c r="F88" s="32">
        <v>0</v>
      </c>
    </row>
    <row r="89" spans="1:6" x14ac:dyDescent="0.2">
      <c r="A89" s="39" t="s">
        <v>493</v>
      </c>
      <c r="B89" s="191" t="s">
        <v>554</v>
      </c>
      <c r="C89" s="52">
        <v>0</v>
      </c>
      <c r="D89" s="52">
        <v>0</v>
      </c>
      <c r="E89" s="32">
        <v>0</v>
      </c>
      <c r="F89" s="32">
        <v>0</v>
      </c>
    </row>
    <row r="90" spans="1:6" x14ac:dyDescent="0.2">
      <c r="A90" s="39" t="s">
        <v>493</v>
      </c>
      <c r="B90" s="191" t="s">
        <v>555</v>
      </c>
      <c r="C90" s="52">
        <v>0</v>
      </c>
      <c r="D90" s="52">
        <v>0</v>
      </c>
      <c r="E90" s="32">
        <v>0</v>
      </c>
      <c r="F90" s="32">
        <v>0</v>
      </c>
    </row>
    <row r="91" spans="1:6" x14ac:dyDescent="0.2">
      <c r="A91" s="39" t="s">
        <v>493</v>
      </c>
      <c r="B91" s="191" t="s">
        <v>556</v>
      </c>
      <c r="C91" s="52">
        <v>0</v>
      </c>
      <c r="D91" s="52">
        <v>0</v>
      </c>
      <c r="E91" s="32">
        <v>0</v>
      </c>
      <c r="F91" s="32">
        <v>0</v>
      </c>
    </row>
    <row r="92" spans="1:6" x14ac:dyDescent="0.2">
      <c r="A92" s="39" t="s">
        <v>493</v>
      </c>
      <c r="B92" s="191" t="s">
        <v>557</v>
      </c>
      <c r="C92" s="52">
        <v>0</v>
      </c>
      <c r="D92" s="52">
        <v>0</v>
      </c>
      <c r="E92" s="32">
        <v>0</v>
      </c>
      <c r="F92" s="32">
        <v>0</v>
      </c>
    </row>
    <row r="93" spans="1:6" x14ac:dyDescent="0.2">
      <c r="A93" s="39" t="s">
        <v>494</v>
      </c>
      <c r="B93" s="188" t="s">
        <v>384</v>
      </c>
      <c r="C93" s="52">
        <v>0</v>
      </c>
      <c r="D93" s="52">
        <v>0</v>
      </c>
      <c r="E93" s="32">
        <v>0</v>
      </c>
      <c r="F93" s="32">
        <v>1000</v>
      </c>
    </row>
    <row r="94" spans="1:6" x14ac:dyDescent="0.2">
      <c r="A94" s="39" t="s">
        <v>494</v>
      </c>
      <c r="B94" s="188" t="s">
        <v>385</v>
      </c>
      <c r="C94" s="52">
        <v>0</v>
      </c>
      <c r="D94" s="52">
        <v>0</v>
      </c>
      <c r="E94" s="32">
        <v>0</v>
      </c>
      <c r="F94" s="32">
        <v>0</v>
      </c>
    </row>
    <row r="95" spans="1:6" x14ac:dyDescent="0.2">
      <c r="A95" s="39" t="s">
        <v>494</v>
      </c>
      <c r="B95" s="188" t="s">
        <v>386</v>
      </c>
      <c r="C95" s="52">
        <v>0</v>
      </c>
      <c r="D95" s="52">
        <v>0</v>
      </c>
      <c r="E95" s="32">
        <v>0</v>
      </c>
      <c r="F95" s="32">
        <v>0</v>
      </c>
    </row>
    <row r="96" spans="1:6" x14ac:dyDescent="0.2">
      <c r="A96" s="39" t="s">
        <v>494</v>
      </c>
      <c r="B96" s="188" t="s">
        <v>387</v>
      </c>
      <c r="C96" s="52">
        <v>0</v>
      </c>
      <c r="D96" s="52">
        <v>0</v>
      </c>
      <c r="E96" s="32">
        <v>0</v>
      </c>
      <c r="F96" s="32">
        <v>2000</v>
      </c>
    </row>
    <row r="97" spans="1:6" x14ac:dyDescent="0.2">
      <c r="A97" s="39" t="s">
        <v>494</v>
      </c>
      <c r="B97" s="188" t="s">
        <v>302</v>
      </c>
      <c r="C97" s="52">
        <v>15000</v>
      </c>
      <c r="D97" s="52">
        <v>13747.75</v>
      </c>
      <c r="E97" s="32">
        <v>13747.75</v>
      </c>
      <c r="F97" s="32">
        <v>15000</v>
      </c>
    </row>
    <row r="98" spans="1:6" x14ac:dyDescent="0.2">
      <c r="A98" s="39" t="s">
        <v>494</v>
      </c>
      <c r="B98" s="188" t="s">
        <v>468</v>
      </c>
      <c r="C98" s="52">
        <v>0</v>
      </c>
      <c r="D98" s="52">
        <v>0</v>
      </c>
      <c r="E98" s="32">
        <v>0</v>
      </c>
      <c r="F98" s="32">
        <v>0</v>
      </c>
    </row>
    <row r="99" spans="1:6" x14ac:dyDescent="0.2">
      <c r="A99" s="39" t="s">
        <v>494</v>
      </c>
      <c r="B99" s="188" t="s">
        <v>303</v>
      </c>
      <c r="C99" s="52">
        <v>0</v>
      </c>
      <c r="D99" s="52">
        <v>0</v>
      </c>
      <c r="E99" s="32">
        <v>0</v>
      </c>
      <c r="F99" s="32">
        <v>11000</v>
      </c>
    </row>
    <row r="100" spans="1:6" x14ac:dyDescent="0.2">
      <c r="A100" s="39" t="s">
        <v>494</v>
      </c>
      <c r="B100" s="188" t="s">
        <v>388</v>
      </c>
      <c r="C100" s="52">
        <v>0</v>
      </c>
      <c r="D100" s="52">
        <v>0</v>
      </c>
      <c r="E100" s="32">
        <v>0</v>
      </c>
      <c r="F100" s="32">
        <v>8000</v>
      </c>
    </row>
    <row r="101" spans="1:6" x14ac:dyDescent="0.2">
      <c r="A101" s="39" t="s">
        <v>494</v>
      </c>
      <c r="B101" s="188" t="s">
        <v>389</v>
      </c>
      <c r="C101" s="52">
        <v>3350</v>
      </c>
      <c r="D101" s="52">
        <v>0</v>
      </c>
      <c r="E101" s="32">
        <v>0</v>
      </c>
      <c r="F101" s="32">
        <v>0</v>
      </c>
    </row>
    <row r="102" spans="1:6" x14ac:dyDescent="0.2">
      <c r="A102" s="39" t="s">
        <v>494</v>
      </c>
      <c r="B102" s="188" t="s">
        <v>304</v>
      </c>
      <c r="C102" s="52">
        <v>0</v>
      </c>
      <c r="D102" s="52">
        <v>2283.4699999999998</v>
      </c>
      <c r="E102" s="32">
        <v>2283.4699999999998</v>
      </c>
      <c r="F102" s="32">
        <v>2300</v>
      </c>
    </row>
    <row r="103" spans="1:6" x14ac:dyDescent="0.2">
      <c r="A103" s="39" t="s">
        <v>494</v>
      </c>
      <c r="B103" s="188" t="s">
        <v>390</v>
      </c>
      <c r="C103" s="52">
        <v>7200</v>
      </c>
      <c r="D103" s="52">
        <v>4705.75</v>
      </c>
      <c r="E103" s="32">
        <v>8052</v>
      </c>
      <c r="F103" s="32">
        <v>8696</v>
      </c>
    </row>
    <row r="104" spans="1:6" x14ac:dyDescent="0.2">
      <c r="A104" s="39" t="s">
        <v>494</v>
      </c>
      <c r="B104" s="188" t="s">
        <v>618</v>
      </c>
      <c r="C104" s="52">
        <v>0</v>
      </c>
      <c r="D104" s="52">
        <v>0</v>
      </c>
      <c r="E104" s="32">
        <v>500</v>
      </c>
      <c r="F104" s="32">
        <v>500</v>
      </c>
    </row>
    <row r="105" spans="1:6" x14ac:dyDescent="0.2">
      <c r="A105" s="39" t="s">
        <v>494</v>
      </c>
      <c r="B105" s="188" t="s">
        <v>391</v>
      </c>
      <c r="C105" s="52">
        <v>0</v>
      </c>
      <c r="D105" s="52">
        <v>0</v>
      </c>
      <c r="E105" s="32">
        <v>0</v>
      </c>
      <c r="F105" s="32">
        <v>0</v>
      </c>
    </row>
    <row r="106" spans="1:6" x14ac:dyDescent="0.2">
      <c r="A106" s="39" t="s">
        <v>494</v>
      </c>
      <c r="B106" s="188" t="s">
        <v>305</v>
      </c>
      <c r="C106" s="52">
        <v>0</v>
      </c>
      <c r="D106" s="52">
        <v>0</v>
      </c>
      <c r="E106" s="32">
        <v>0</v>
      </c>
      <c r="F106" s="32">
        <v>2000</v>
      </c>
    </row>
    <row r="107" spans="1:6" x14ac:dyDescent="0.2">
      <c r="A107" s="39" t="s">
        <v>494</v>
      </c>
      <c r="B107" s="188" t="s">
        <v>392</v>
      </c>
      <c r="C107" s="52">
        <v>0</v>
      </c>
      <c r="D107" s="52">
        <v>0</v>
      </c>
      <c r="E107" s="32">
        <v>0</v>
      </c>
      <c r="F107" s="32">
        <v>0</v>
      </c>
    </row>
    <row r="108" spans="1:6" x14ac:dyDescent="0.2">
      <c r="A108" s="39" t="s">
        <v>494</v>
      </c>
      <c r="B108" s="191" t="s">
        <v>481</v>
      </c>
      <c r="C108" s="52">
        <v>0</v>
      </c>
      <c r="D108" s="52">
        <v>0</v>
      </c>
      <c r="E108" s="32">
        <v>0</v>
      </c>
      <c r="F108" s="32">
        <v>0</v>
      </c>
    </row>
    <row r="109" spans="1:6" x14ac:dyDescent="0.2">
      <c r="A109" s="39" t="s">
        <v>494</v>
      </c>
      <c r="B109" s="191" t="s">
        <v>482</v>
      </c>
      <c r="C109" s="52">
        <v>0</v>
      </c>
      <c r="D109" s="52">
        <v>0</v>
      </c>
      <c r="E109" s="32">
        <v>0</v>
      </c>
      <c r="F109" s="32">
        <v>0</v>
      </c>
    </row>
    <row r="110" spans="1:6" x14ac:dyDescent="0.2">
      <c r="A110" s="39" t="s">
        <v>494</v>
      </c>
      <c r="B110" s="191" t="s">
        <v>483</v>
      </c>
      <c r="C110" s="52">
        <v>0</v>
      </c>
      <c r="D110" s="52">
        <v>0</v>
      </c>
      <c r="E110" s="32">
        <v>0</v>
      </c>
      <c r="F110" s="32">
        <v>0</v>
      </c>
    </row>
    <row r="111" spans="1:6" x14ac:dyDescent="0.2">
      <c r="A111" s="39" t="s">
        <v>494</v>
      </c>
      <c r="B111" s="188" t="s">
        <v>306</v>
      </c>
      <c r="C111" s="52">
        <v>5285</v>
      </c>
      <c r="D111" s="52">
        <v>3082.8</v>
      </c>
      <c r="E111" s="32">
        <v>5284.8</v>
      </c>
      <c r="F111" s="32">
        <v>5707.58</v>
      </c>
    </row>
    <row r="112" spans="1:6" x14ac:dyDescent="0.2">
      <c r="A112" s="39" t="s">
        <v>494</v>
      </c>
      <c r="B112" s="188" t="s">
        <v>393</v>
      </c>
      <c r="C112" s="52">
        <v>0</v>
      </c>
      <c r="D112" s="52">
        <v>0</v>
      </c>
      <c r="E112" s="32">
        <v>0</v>
      </c>
      <c r="F112" s="32">
        <v>0</v>
      </c>
    </row>
    <row r="113" spans="1:6" x14ac:dyDescent="0.2">
      <c r="A113" s="39" t="s">
        <v>494</v>
      </c>
      <c r="B113" s="188" t="s">
        <v>288</v>
      </c>
      <c r="C113" s="52">
        <v>24000</v>
      </c>
      <c r="D113" s="52">
        <v>19259.84</v>
      </c>
      <c r="E113" s="32">
        <v>31926</v>
      </c>
      <c r="F113" s="32">
        <v>24000</v>
      </c>
    </row>
    <row r="114" spans="1:6" x14ac:dyDescent="0.2">
      <c r="A114" s="39" t="s">
        <v>494</v>
      </c>
      <c r="B114" s="188" t="s">
        <v>394</v>
      </c>
      <c r="C114" s="52">
        <v>0</v>
      </c>
      <c r="D114" s="52">
        <v>0</v>
      </c>
      <c r="E114" s="32">
        <v>0</v>
      </c>
      <c r="F114" s="32">
        <v>0</v>
      </c>
    </row>
    <row r="115" spans="1:6" x14ac:dyDescent="0.2">
      <c r="A115" s="39" t="s">
        <v>494</v>
      </c>
      <c r="B115" s="188" t="s">
        <v>395</v>
      </c>
      <c r="C115" s="52">
        <v>0</v>
      </c>
      <c r="D115" s="52">
        <v>0</v>
      </c>
      <c r="E115" s="32">
        <v>0</v>
      </c>
      <c r="F115" s="32">
        <v>0</v>
      </c>
    </row>
    <row r="116" spans="1:6" x14ac:dyDescent="0.2">
      <c r="A116" s="39" t="s">
        <v>494</v>
      </c>
      <c r="B116" s="188" t="s">
        <v>598</v>
      </c>
      <c r="C116" s="52">
        <v>0</v>
      </c>
      <c r="D116" s="52">
        <v>0</v>
      </c>
      <c r="E116" s="32">
        <v>0</v>
      </c>
      <c r="F116" s="32">
        <v>0</v>
      </c>
    </row>
    <row r="117" spans="1:6" x14ac:dyDescent="0.2">
      <c r="A117" s="39" t="s">
        <v>495</v>
      </c>
      <c r="B117" s="188" t="s">
        <v>289</v>
      </c>
      <c r="C117" s="52">
        <v>28116</v>
      </c>
      <c r="D117" s="52">
        <v>12840.36</v>
      </c>
      <c r="E117" s="32">
        <v>22429.69</v>
      </c>
      <c r="F117" s="32">
        <v>23090</v>
      </c>
    </row>
    <row r="118" spans="1:6" x14ac:dyDescent="0.2">
      <c r="A118" s="39" t="s">
        <v>495</v>
      </c>
      <c r="B118" s="188" t="s">
        <v>396</v>
      </c>
      <c r="C118" s="52">
        <v>3000</v>
      </c>
      <c r="D118" s="52">
        <v>1596.45</v>
      </c>
      <c r="E118" s="32">
        <v>4424.3</v>
      </c>
      <c r="F118" s="32">
        <v>4000</v>
      </c>
    </row>
    <row r="119" spans="1:6" x14ac:dyDescent="0.2">
      <c r="A119" s="39" t="s">
        <v>495</v>
      </c>
      <c r="B119" s="188" t="s">
        <v>397</v>
      </c>
      <c r="C119" s="52">
        <v>0</v>
      </c>
      <c r="D119" s="52">
        <v>0</v>
      </c>
      <c r="E119" s="32">
        <v>0</v>
      </c>
      <c r="F119" s="32">
        <v>0</v>
      </c>
    </row>
    <row r="120" spans="1:6" x14ac:dyDescent="0.2">
      <c r="A120" s="39" t="s">
        <v>495</v>
      </c>
      <c r="B120" s="188" t="s">
        <v>398</v>
      </c>
      <c r="C120" s="52">
        <v>0</v>
      </c>
      <c r="D120" s="52">
        <v>0</v>
      </c>
      <c r="E120" s="32">
        <v>0</v>
      </c>
      <c r="F120" s="32">
        <v>0</v>
      </c>
    </row>
    <row r="121" spans="1:6" x14ac:dyDescent="0.2">
      <c r="A121" s="39" t="s">
        <v>495</v>
      </c>
      <c r="B121" s="188" t="s">
        <v>307</v>
      </c>
      <c r="C121" s="52">
        <v>0</v>
      </c>
      <c r="D121" s="52">
        <v>0</v>
      </c>
      <c r="E121" s="32">
        <v>0</v>
      </c>
      <c r="F121" s="32">
        <v>0</v>
      </c>
    </row>
    <row r="122" spans="1:6" x14ac:dyDescent="0.2">
      <c r="A122" s="39" t="s">
        <v>495</v>
      </c>
      <c r="B122" s="188" t="s">
        <v>308</v>
      </c>
      <c r="C122" s="52">
        <v>10748</v>
      </c>
      <c r="D122" s="52">
        <v>1865.07</v>
      </c>
      <c r="E122" s="32">
        <v>12209.78</v>
      </c>
      <c r="F122" s="32">
        <v>10000</v>
      </c>
    </row>
    <row r="123" spans="1:6" x14ac:dyDescent="0.2">
      <c r="A123" s="39" t="s">
        <v>495</v>
      </c>
      <c r="B123" s="188" t="s">
        <v>561</v>
      </c>
      <c r="C123" s="52">
        <v>10000</v>
      </c>
      <c r="D123" s="52">
        <v>8532.75</v>
      </c>
      <c r="E123" s="396">
        <v>8532.75</v>
      </c>
      <c r="F123" s="32">
        <v>10000</v>
      </c>
    </row>
    <row r="124" spans="1:6" x14ac:dyDescent="0.2">
      <c r="A124" s="39" t="s">
        <v>495</v>
      </c>
      <c r="B124" s="188" t="s">
        <v>399</v>
      </c>
      <c r="C124" s="52">
        <v>540</v>
      </c>
      <c r="D124" s="52">
        <v>533.99</v>
      </c>
      <c r="E124" s="32">
        <v>533.99</v>
      </c>
      <c r="F124" s="32">
        <v>550</v>
      </c>
    </row>
    <row r="125" spans="1:6" x14ac:dyDescent="0.2">
      <c r="A125" s="39" t="s">
        <v>495</v>
      </c>
      <c r="B125" s="188" t="s">
        <v>309</v>
      </c>
      <c r="C125" s="52">
        <v>0</v>
      </c>
      <c r="D125" s="52">
        <v>0</v>
      </c>
      <c r="E125" s="32">
        <v>0</v>
      </c>
      <c r="F125" s="32">
        <v>0</v>
      </c>
    </row>
    <row r="126" spans="1:6" x14ac:dyDescent="0.2">
      <c r="A126" s="39" t="s">
        <v>495</v>
      </c>
      <c r="B126" s="188" t="s">
        <v>400</v>
      </c>
      <c r="C126" s="52">
        <v>0</v>
      </c>
      <c r="D126" s="52">
        <v>0</v>
      </c>
      <c r="E126" s="32">
        <v>0</v>
      </c>
      <c r="F126" s="32">
        <v>0</v>
      </c>
    </row>
    <row r="127" spans="1:6" x14ac:dyDescent="0.2">
      <c r="A127" s="39" t="s">
        <v>495</v>
      </c>
      <c r="B127" s="188" t="s">
        <v>401</v>
      </c>
      <c r="C127" s="52">
        <v>0</v>
      </c>
      <c r="D127" s="52">
        <v>0</v>
      </c>
      <c r="E127" s="32">
        <v>0</v>
      </c>
      <c r="F127" s="32">
        <v>0</v>
      </c>
    </row>
    <row r="128" spans="1:6" x14ac:dyDescent="0.2">
      <c r="A128" s="39" t="s">
        <v>495</v>
      </c>
      <c r="B128" s="188" t="s">
        <v>402</v>
      </c>
      <c r="C128" s="52">
        <v>0</v>
      </c>
      <c r="D128" s="52">
        <v>0</v>
      </c>
      <c r="E128" s="32">
        <v>0</v>
      </c>
      <c r="F128" s="32">
        <v>0</v>
      </c>
    </row>
    <row r="129" spans="1:6" x14ac:dyDescent="0.2">
      <c r="A129" s="39" t="s">
        <v>495</v>
      </c>
      <c r="B129" s="188" t="s">
        <v>403</v>
      </c>
      <c r="C129" s="52">
        <v>0</v>
      </c>
      <c r="D129" s="52">
        <v>0</v>
      </c>
      <c r="E129" s="32">
        <v>0</v>
      </c>
      <c r="F129" s="32">
        <v>0</v>
      </c>
    </row>
    <row r="130" spans="1:6" x14ac:dyDescent="0.2">
      <c r="A130" s="39" t="s">
        <v>495</v>
      </c>
      <c r="B130" s="188" t="s">
        <v>404</v>
      </c>
      <c r="C130" s="52">
        <v>0</v>
      </c>
      <c r="D130" s="52">
        <v>0</v>
      </c>
      <c r="E130" s="32">
        <v>0</v>
      </c>
      <c r="F130" s="32">
        <v>0</v>
      </c>
    </row>
    <row r="131" spans="1:6" x14ac:dyDescent="0.2">
      <c r="A131" s="39" t="s">
        <v>495</v>
      </c>
      <c r="B131" s="188" t="s">
        <v>405</v>
      </c>
      <c r="C131" s="52">
        <v>0</v>
      </c>
      <c r="D131" s="52">
        <v>0</v>
      </c>
      <c r="E131" s="32">
        <v>0</v>
      </c>
      <c r="F131" s="32">
        <v>0</v>
      </c>
    </row>
    <row r="132" spans="1:6" x14ac:dyDescent="0.2">
      <c r="A132" s="39" t="s">
        <v>496</v>
      </c>
      <c r="B132" s="188" t="s">
        <v>406</v>
      </c>
      <c r="C132" s="52">
        <v>0</v>
      </c>
      <c r="D132" s="52">
        <v>0</v>
      </c>
      <c r="E132" s="32">
        <v>0</v>
      </c>
      <c r="F132" s="32">
        <v>0</v>
      </c>
    </row>
    <row r="133" spans="1:6" x14ac:dyDescent="0.2">
      <c r="A133" s="39" t="s">
        <v>496</v>
      </c>
      <c r="B133" s="188" t="s">
        <v>407</v>
      </c>
      <c r="C133" s="52">
        <v>0</v>
      </c>
      <c r="D133" s="52">
        <v>0</v>
      </c>
      <c r="E133" s="32">
        <v>0</v>
      </c>
      <c r="F133" s="32">
        <v>0</v>
      </c>
    </row>
    <row r="134" spans="1:6" x14ac:dyDescent="0.2">
      <c r="A134" s="39" t="s">
        <v>496</v>
      </c>
      <c r="B134" s="188" t="s">
        <v>408</v>
      </c>
      <c r="C134" s="52">
        <v>0</v>
      </c>
      <c r="D134" s="52">
        <v>0</v>
      </c>
      <c r="E134" s="32">
        <v>0</v>
      </c>
      <c r="F134" s="32">
        <v>0</v>
      </c>
    </row>
    <row r="135" spans="1:6" x14ac:dyDescent="0.2">
      <c r="A135" s="39" t="s">
        <v>496</v>
      </c>
      <c r="B135" s="188" t="s">
        <v>409</v>
      </c>
      <c r="C135" s="52">
        <v>0</v>
      </c>
      <c r="D135" s="52">
        <v>0</v>
      </c>
      <c r="E135" s="32">
        <v>0</v>
      </c>
      <c r="F135" s="32">
        <v>0</v>
      </c>
    </row>
    <row r="136" spans="1:6" x14ac:dyDescent="0.2">
      <c r="A136" s="39" t="s">
        <v>496</v>
      </c>
      <c r="B136" s="188" t="s">
        <v>410</v>
      </c>
      <c r="C136" s="52">
        <v>0</v>
      </c>
      <c r="D136" s="52">
        <v>0</v>
      </c>
      <c r="E136" s="32">
        <v>0</v>
      </c>
      <c r="F136" s="32">
        <v>0</v>
      </c>
    </row>
    <row r="137" spans="1:6" x14ac:dyDescent="0.2">
      <c r="A137" s="39" t="s">
        <v>496</v>
      </c>
      <c r="B137" s="188" t="s">
        <v>411</v>
      </c>
      <c r="C137" s="52">
        <v>0</v>
      </c>
      <c r="D137" s="52">
        <v>0</v>
      </c>
      <c r="E137" s="32">
        <v>0</v>
      </c>
      <c r="F137" s="32">
        <v>0</v>
      </c>
    </row>
    <row r="138" spans="1:6" x14ac:dyDescent="0.2">
      <c r="A138" s="39" t="s">
        <v>496</v>
      </c>
      <c r="B138" s="188" t="s">
        <v>412</v>
      </c>
      <c r="C138" s="52">
        <v>0</v>
      </c>
      <c r="D138" s="52">
        <v>0</v>
      </c>
      <c r="E138" s="32">
        <v>0</v>
      </c>
      <c r="F138" s="32">
        <v>0</v>
      </c>
    </row>
    <row r="139" spans="1:6" x14ac:dyDescent="0.2">
      <c r="A139" s="39" t="s">
        <v>496</v>
      </c>
      <c r="B139" s="188" t="s">
        <v>413</v>
      </c>
      <c r="C139" s="52">
        <v>0</v>
      </c>
      <c r="D139" s="52">
        <v>0</v>
      </c>
      <c r="E139" s="32">
        <v>0</v>
      </c>
      <c r="F139" s="32">
        <v>0</v>
      </c>
    </row>
    <row r="140" spans="1:6" x14ac:dyDescent="0.2">
      <c r="A140" s="39" t="s">
        <v>496</v>
      </c>
      <c r="B140" s="188" t="s">
        <v>414</v>
      </c>
      <c r="C140" s="52">
        <v>0</v>
      </c>
      <c r="D140" s="52">
        <v>0</v>
      </c>
      <c r="E140" s="32">
        <v>0</v>
      </c>
      <c r="F140" s="32">
        <v>0</v>
      </c>
    </row>
    <row r="141" spans="1:6" x14ac:dyDescent="0.2">
      <c r="A141" s="39" t="s">
        <v>497</v>
      </c>
      <c r="B141" s="188" t="s">
        <v>415</v>
      </c>
      <c r="C141" s="52">
        <v>0</v>
      </c>
      <c r="D141" s="52">
        <v>0</v>
      </c>
      <c r="E141" s="32">
        <v>0</v>
      </c>
      <c r="F141" s="32">
        <v>0</v>
      </c>
    </row>
    <row r="142" spans="1:6" x14ac:dyDescent="0.2">
      <c r="A142" s="39" t="s">
        <v>497</v>
      </c>
      <c r="B142" s="188" t="s">
        <v>416</v>
      </c>
      <c r="C142" s="52">
        <v>0</v>
      </c>
      <c r="D142" s="52">
        <v>0</v>
      </c>
      <c r="E142" s="32">
        <v>0</v>
      </c>
      <c r="F142" s="32">
        <v>0</v>
      </c>
    </row>
    <row r="143" spans="1:6" x14ac:dyDescent="0.2">
      <c r="A143" s="39" t="s">
        <v>497</v>
      </c>
      <c r="B143" s="188" t="s">
        <v>417</v>
      </c>
      <c r="C143" s="52">
        <v>0</v>
      </c>
      <c r="D143" s="52">
        <v>0</v>
      </c>
      <c r="E143" s="32">
        <v>0</v>
      </c>
      <c r="F143" s="32">
        <v>0</v>
      </c>
    </row>
    <row r="144" spans="1:6" x14ac:dyDescent="0.2">
      <c r="A144" s="39" t="s">
        <v>497</v>
      </c>
      <c r="B144" s="188" t="s">
        <v>418</v>
      </c>
      <c r="C144" s="52">
        <v>0</v>
      </c>
      <c r="D144" s="52">
        <v>0</v>
      </c>
      <c r="E144" s="32">
        <v>0</v>
      </c>
      <c r="F144" s="32">
        <v>0</v>
      </c>
    </row>
    <row r="145" spans="1:6" x14ac:dyDescent="0.2">
      <c r="A145" s="39" t="s">
        <v>497</v>
      </c>
      <c r="B145" s="188" t="s">
        <v>419</v>
      </c>
      <c r="C145" s="52">
        <v>0</v>
      </c>
      <c r="D145" s="52">
        <v>0</v>
      </c>
      <c r="E145" s="32">
        <v>0</v>
      </c>
      <c r="F145" s="32">
        <v>0</v>
      </c>
    </row>
    <row r="146" spans="1:6" x14ac:dyDescent="0.2">
      <c r="A146" s="39" t="s">
        <v>497</v>
      </c>
      <c r="B146" s="188" t="s">
        <v>420</v>
      </c>
      <c r="C146" s="52">
        <v>0</v>
      </c>
      <c r="D146" s="52">
        <v>0</v>
      </c>
      <c r="E146" s="32">
        <v>0</v>
      </c>
      <c r="F146" s="32">
        <v>0</v>
      </c>
    </row>
    <row r="147" spans="1:6" x14ac:dyDescent="0.2">
      <c r="A147" s="39" t="s">
        <v>497</v>
      </c>
      <c r="B147" s="188" t="s">
        <v>421</v>
      </c>
      <c r="C147" s="52">
        <v>0</v>
      </c>
      <c r="D147" s="52">
        <v>0</v>
      </c>
      <c r="E147" s="32">
        <v>0</v>
      </c>
      <c r="F147" s="32">
        <v>0</v>
      </c>
    </row>
    <row r="148" spans="1:6" x14ac:dyDescent="0.2">
      <c r="A148" s="39" t="s">
        <v>497</v>
      </c>
      <c r="B148" s="188" t="s">
        <v>422</v>
      </c>
      <c r="C148" s="52">
        <v>0</v>
      </c>
      <c r="D148" s="52">
        <v>0</v>
      </c>
      <c r="E148" s="32">
        <v>0</v>
      </c>
      <c r="F148" s="32">
        <v>0</v>
      </c>
    </row>
    <row r="149" spans="1:6" x14ac:dyDescent="0.2">
      <c r="A149" s="39" t="s">
        <v>475</v>
      </c>
      <c r="B149" s="188" t="s">
        <v>423</v>
      </c>
      <c r="C149" s="52">
        <v>0</v>
      </c>
      <c r="D149" s="52">
        <v>0</v>
      </c>
      <c r="E149" s="32">
        <v>0</v>
      </c>
      <c r="F149" s="32">
        <v>0</v>
      </c>
    </row>
    <row r="150" spans="1:6" x14ac:dyDescent="0.2">
      <c r="A150" s="39" t="s">
        <v>475</v>
      </c>
      <c r="B150" s="188" t="s">
        <v>424</v>
      </c>
      <c r="C150" s="52">
        <v>0</v>
      </c>
      <c r="D150" s="52">
        <v>0</v>
      </c>
      <c r="E150" s="32">
        <v>0</v>
      </c>
      <c r="F150" s="32">
        <v>0</v>
      </c>
    </row>
    <row r="151" spans="1:6" x14ac:dyDescent="0.2">
      <c r="A151" s="39" t="s">
        <v>475</v>
      </c>
      <c r="B151" s="188" t="s">
        <v>425</v>
      </c>
      <c r="C151" s="52">
        <v>0</v>
      </c>
      <c r="D151" s="52">
        <v>0</v>
      </c>
      <c r="E151" s="32">
        <v>0</v>
      </c>
      <c r="F151" s="32">
        <v>0</v>
      </c>
    </row>
    <row r="152" spans="1:6" x14ac:dyDescent="0.2">
      <c r="A152" s="39" t="s">
        <v>475</v>
      </c>
      <c r="B152" s="188" t="s">
        <v>562</v>
      </c>
      <c r="C152" s="52">
        <v>0</v>
      </c>
      <c r="D152" s="52">
        <v>0</v>
      </c>
      <c r="E152" s="32">
        <v>0</v>
      </c>
      <c r="F152" s="32">
        <v>1000</v>
      </c>
    </row>
    <row r="153" spans="1:6" x14ac:dyDescent="0.2">
      <c r="A153" s="39" t="s">
        <v>475</v>
      </c>
      <c r="B153" s="188" t="s">
        <v>426</v>
      </c>
      <c r="C153" s="52">
        <v>0</v>
      </c>
      <c r="D153" s="52">
        <v>0</v>
      </c>
      <c r="E153" s="32">
        <v>0</v>
      </c>
      <c r="F153" s="32">
        <v>2000</v>
      </c>
    </row>
    <row r="154" spans="1:6" x14ac:dyDescent="0.2">
      <c r="A154" s="39" t="s">
        <v>475</v>
      </c>
      <c r="B154" s="188" t="s">
        <v>427</v>
      </c>
      <c r="C154" s="52">
        <v>0</v>
      </c>
      <c r="D154" s="52">
        <v>0</v>
      </c>
      <c r="E154" s="32">
        <v>0</v>
      </c>
      <c r="F154" s="32">
        <v>0</v>
      </c>
    </row>
    <row r="155" spans="1:6" x14ac:dyDescent="0.2">
      <c r="A155" s="39" t="s">
        <v>475</v>
      </c>
      <c r="B155" s="188" t="s">
        <v>428</v>
      </c>
      <c r="C155" s="52">
        <v>0</v>
      </c>
      <c r="D155" s="52">
        <v>362.98</v>
      </c>
      <c r="E155" s="32">
        <v>650</v>
      </c>
      <c r="F155" s="32">
        <v>500</v>
      </c>
    </row>
    <row r="156" spans="1:6" x14ac:dyDescent="0.2">
      <c r="A156" s="39" t="s">
        <v>475</v>
      </c>
      <c r="B156" s="188" t="s">
        <v>429</v>
      </c>
      <c r="C156" s="52">
        <v>0</v>
      </c>
      <c r="D156" s="52">
        <v>0</v>
      </c>
      <c r="E156" s="32">
        <v>0</v>
      </c>
      <c r="F156" s="32">
        <v>0</v>
      </c>
    </row>
    <row r="157" spans="1:6" x14ac:dyDescent="0.2">
      <c r="A157" s="39" t="s">
        <v>475</v>
      </c>
      <c r="B157" s="188" t="s">
        <v>430</v>
      </c>
      <c r="C157" s="52">
        <v>0</v>
      </c>
      <c r="D157" s="52">
        <v>0</v>
      </c>
      <c r="E157" s="32">
        <v>0</v>
      </c>
      <c r="F157" s="32">
        <v>0</v>
      </c>
    </row>
    <row r="158" spans="1:6" x14ac:dyDescent="0.2">
      <c r="A158" s="39" t="s">
        <v>475</v>
      </c>
      <c r="B158" s="183" t="s">
        <v>507</v>
      </c>
      <c r="C158" s="52">
        <v>0</v>
      </c>
      <c r="D158" s="52">
        <v>0</v>
      </c>
      <c r="E158" s="32">
        <v>0</v>
      </c>
      <c r="F158" s="32">
        <v>0</v>
      </c>
    </row>
    <row r="159" spans="1:6" x14ac:dyDescent="0.2">
      <c r="A159" s="39" t="s">
        <v>475</v>
      </c>
      <c r="B159" s="188" t="s">
        <v>431</v>
      </c>
      <c r="C159" s="52">
        <v>0</v>
      </c>
      <c r="D159" s="52">
        <v>0</v>
      </c>
      <c r="E159" s="32">
        <v>0</v>
      </c>
      <c r="F159" s="32">
        <v>0</v>
      </c>
    </row>
    <row r="160" spans="1:6" x14ac:dyDescent="0.2">
      <c r="A160" s="39" t="s">
        <v>475</v>
      </c>
      <c r="B160" s="188" t="s">
        <v>432</v>
      </c>
      <c r="C160" s="52">
        <v>0</v>
      </c>
      <c r="D160" s="52">
        <v>0</v>
      </c>
      <c r="E160" s="32">
        <v>0</v>
      </c>
      <c r="F160" s="32">
        <v>0</v>
      </c>
    </row>
    <row r="161" spans="1:6" x14ac:dyDescent="0.2">
      <c r="A161" s="39" t="s">
        <v>475</v>
      </c>
      <c r="B161" s="188" t="s">
        <v>433</v>
      </c>
      <c r="C161" s="52">
        <v>0</v>
      </c>
      <c r="D161" s="52">
        <v>0</v>
      </c>
      <c r="E161" s="32">
        <v>0</v>
      </c>
      <c r="F161" s="32">
        <v>0</v>
      </c>
    </row>
    <row r="162" spans="1:6" x14ac:dyDescent="0.2">
      <c r="A162" s="39" t="s">
        <v>475</v>
      </c>
      <c r="B162" s="188" t="s">
        <v>434</v>
      </c>
      <c r="C162" s="52">
        <v>0</v>
      </c>
      <c r="D162" s="52">
        <v>0</v>
      </c>
      <c r="E162" s="32">
        <v>0</v>
      </c>
      <c r="F162" s="32">
        <v>0</v>
      </c>
    </row>
    <row r="163" spans="1:6" x14ac:dyDescent="0.2">
      <c r="A163" s="39" t="s">
        <v>498</v>
      </c>
      <c r="B163" s="188" t="s">
        <v>435</v>
      </c>
      <c r="C163" s="52">
        <v>0</v>
      </c>
      <c r="D163" s="52">
        <v>18216.72</v>
      </c>
      <c r="E163" s="32">
        <v>21587.46</v>
      </c>
      <c r="F163" s="32">
        <v>0</v>
      </c>
    </row>
    <row r="164" spans="1:6" x14ac:dyDescent="0.2">
      <c r="A164" s="39" t="s">
        <v>498</v>
      </c>
      <c r="B164" s="188" t="s">
        <v>436</v>
      </c>
      <c r="C164" s="52">
        <v>0</v>
      </c>
      <c r="D164" s="52">
        <v>0</v>
      </c>
      <c r="E164" s="32">
        <v>21587.46</v>
      </c>
      <c r="F164" s="32">
        <v>0</v>
      </c>
    </row>
    <row r="165" spans="1:6" x14ac:dyDescent="0.2">
      <c r="A165" s="39" t="s">
        <v>499</v>
      </c>
      <c r="B165" s="183" t="s">
        <v>437</v>
      </c>
      <c r="C165" s="52">
        <v>0</v>
      </c>
      <c r="D165" s="52">
        <v>799.58</v>
      </c>
      <c r="E165" s="32">
        <v>799.58</v>
      </c>
      <c r="F165" s="32">
        <v>0</v>
      </c>
    </row>
    <row r="166" spans="1:6" x14ac:dyDescent="0.2">
      <c r="A166" s="39" t="s">
        <v>499</v>
      </c>
      <c r="B166" s="188" t="s">
        <v>438</v>
      </c>
      <c r="C166" s="52">
        <v>0</v>
      </c>
      <c r="D166" s="52">
        <v>-1209.8800000000001</v>
      </c>
      <c r="E166" s="32">
        <v>14448.66</v>
      </c>
      <c r="F166" s="32">
        <v>0</v>
      </c>
    </row>
    <row r="167" spans="1:6" x14ac:dyDescent="0.2">
      <c r="A167" s="39" t="s">
        <v>500</v>
      </c>
      <c r="B167" s="222" t="s">
        <v>311</v>
      </c>
      <c r="C167" s="223">
        <v>0</v>
      </c>
      <c r="D167" s="223">
        <v>0</v>
      </c>
      <c r="E167" s="224">
        <v>0</v>
      </c>
      <c r="F167" s="224"/>
    </row>
  </sheetData>
  <autoFilter ref="A1:G167" xr:uid="{9E6007D0-8516-4AC5-851C-F0CF983DB77D}"/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6FFA4-2F5F-495B-ADD3-A166999FF288}">
  <sheetPr codeName="Sheet4">
    <tabColor rgb="FF0070C0"/>
  </sheetPr>
  <dimension ref="A1:G129"/>
  <sheetViews>
    <sheetView workbookViewId="0">
      <selection sqref="A1:F1"/>
    </sheetView>
  </sheetViews>
  <sheetFormatPr defaultRowHeight="12.75" x14ac:dyDescent="0.2"/>
  <cols>
    <col min="1" max="1" width="10.7109375" style="4" customWidth="1"/>
    <col min="2" max="2" width="24.28515625" customWidth="1"/>
    <col min="3" max="3" width="10.7109375" style="4" customWidth="1"/>
    <col min="4" max="4" width="11.42578125" style="4" customWidth="1"/>
    <col min="5" max="7" width="12.85546875" customWidth="1"/>
  </cols>
  <sheetData>
    <row r="1" spans="1:7" ht="15.75" x14ac:dyDescent="0.25">
      <c r="A1" s="398" t="str">
        <f>CONCATENATE(Constants!B2," ",Constants!B4," ","Assessment Schedule")</f>
        <v>Mercer Park Condominium 2023 Assessment Schedule</v>
      </c>
      <c r="B1" s="398"/>
      <c r="C1" s="398"/>
      <c r="D1" s="398"/>
      <c r="E1" s="398"/>
      <c r="F1" s="398"/>
    </row>
    <row r="2" spans="1:7" ht="15.75" x14ac:dyDescent="0.25">
      <c r="A2" s="343"/>
      <c r="B2" s="343"/>
      <c r="C2" s="343"/>
      <c r="D2" s="343"/>
      <c r="E2" s="343"/>
      <c r="F2" s="343"/>
    </row>
    <row r="3" spans="1:7" x14ac:dyDescent="0.2">
      <c r="B3" s="21" t="s">
        <v>613</v>
      </c>
      <c r="E3" s="400" t="s">
        <v>614</v>
      </c>
      <c r="F3" s="400"/>
    </row>
    <row r="4" spans="1:7" x14ac:dyDescent="0.2">
      <c r="B4" s="342">
        <f>' 2023Budget'!H8</f>
        <v>883105.58000000007</v>
      </c>
      <c r="D4" s="366"/>
      <c r="E4" s="399">
        <f>' 2023Budget'!H261</f>
        <v>305000</v>
      </c>
      <c r="F4" s="399"/>
    </row>
    <row r="6" spans="1:7" ht="38.25" customHeight="1" x14ac:dyDescent="0.2">
      <c r="A6" s="112" t="s">
        <v>531</v>
      </c>
      <c r="B6" s="112" t="s">
        <v>530</v>
      </c>
      <c r="C6" s="112" t="s">
        <v>532</v>
      </c>
      <c r="D6" s="113" t="s">
        <v>533</v>
      </c>
      <c r="E6" s="113" t="s">
        <v>564</v>
      </c>
      <c r="F6" s="113" t="s">
        <v>535</v>
      </c>
      <c r="G6" s="113" t="s">
        <v>536</v>
      </c>
    </row>
    <row r="7" spans="1:7" x14ac:dyDescent="0.2">
      <c r="A7" s="313" t="s">
        <v>658</v>
      </c>
      <c r="B7" s="314" t="s">
        <v>659</v>
      </c>
      <c r="C7" s="313" t="s">
        <v>658</v>
      </c>
      <c r="D7" s="321">
        <v>7.4000000000000003E-3</v>
      </c>
      <c r="E7" s="395">
        <f t="shared" ref="E7:E35" si="0">$E$4*D7</f>
        <v>2257</v>
      </c>
      <c r="F7" s="111">
        <f t="shared" ref="F7:F35" si="1">$B$4*D7</f>
        <v>6534.9812920000004</v>
      </c>
      <c r="G7" s="111">
        <f t="shared" ref="G7:G35" si="2">($B$4*D7)/12</f>
        <v>544.58177433333333</v>
      </c>
    </row>
    <row r="8" spans="1:7" x14ac:dyDescent="0.2">
      <c r="A8" s="313" t="s">
        <v>660</v>
      </c>
      <c r="B8" s="314" t="s">
        <v>659</v>
      </c>
      <c r="C8" s="313" t="s">
        <v>660</v>
      </c>
      <c r="D8" s="321">
        <v>7.4999999999999997E-3</v>
      </c>
      <c r="E8" s="395">
        <f t="shared" si="0"/>
        <v>2287.5</v>
      </c>
      <c r="F8" s="111">
        <f t="shared" si="1"/>
        <v>6623.2918500000005</v>
      </c>
      <c r="G8" s="111">
        <f t="shared" si="2"/>
        <v>551.94098750000001</v>
      </c>
    </row>
    <row r="9" spans="1:7" x14ac:dyDescent="0.2">
      <c r="A9" s="313" t="s">
        <v>661</v>
      </c>
      <c r="B9" s="314" t="s">
        <v>659</v>
      </c>
      <c r="C9" s="313" t="s">
        <v>661</v>
      </c>
      <c r="D9" s="321">
        <v>7.4999999999999997E-3</v>
      </c>
      <c r="E9" s="395">
        <f t="shared" si="0"/>
        <v>2287.5</v>
      </c>
      <c r="F9" s="111">
        <f t="shared" si="1"/>
        <v>6623.2918500000005</v>
      </c>
      <c r="G9" s="111">
        <f t="shared" si="2"/>
        <v>551.94098750000001</v>
      </c>
    </row>
    <row r="10" spans="1:7" x14ac:dyDescent="0.2">
      <c r="A10" s="313" t="s">
        <v>662</v>
      </c>
      <c r="B10" s="314" t="s">
        <v>659</v>
      </c>
      <c r="C10" s="313" t="s">
        <v>662</v>
      </c>
      <c r="D10" s="321">
        <v>7.4999999999999997E-3</v>
      </c>
      <c r="E10" s="395">
        <f t="shared" si="0"/>
        <v>2287.5</v>
      </c>
      <c r="F10" s="111">
        <f t="shared" si="1"/>
        <v>6623.2918500000005</v>
      </c>
      <c r="G10" s="111">
        <f t="shared" si="2"/>
        <v>551.94098750000001</v>
      </c>
    </row>
    <row r="11" spans="1:7" x14ac:dyDescent="0.2">
      <c r="A11" s="313" t="s">
        <v>663</v>
      </c>
      <c r="B11" s="314" t="s">
        <v>659</v>
      </c>
      <c r="C11" s="313" t="s">
        <v>663</v>
      </c>
      <c r="D11" s="321">
        <v>1.0200000000000001E-2</v>
      </c>
      <c r="E11" s="395">
        <f t="shared" si="0"/>
        <v>3111</v>
      </c>
      <c r="F11" s="111">
        <f t="shared" si="1"/>
        <v>9007.6769160000022</v>
      </c>
      <c r="G11" s="111">
        <f t="shared" si="2"/>
        <v>750.63974300000018</v>
      </c>
    </row>
    <row r="12" spans="1:7" x14ac:dyDescent="0.2">
      <c r="A12" s="313" t="s">
        <v>664</v>
      </c>
      <c r="B12" s="314" t="s">
        <v>659</v>
      </c>
      <c r="C12" s="313" t="s">
        <v>664</v>
      </c>
      <c r="D12" s="321">
        <v>1.0200000000000001E-2</v>
      </c>
      <c r="E12" s="395">
        <f t="shared" si="0"/>
        <v>3111</v>
      </c>
      <c r="F12" s="111">
        <f t="shared" si="1"/>
        <v>9007.6769160000022</v>
      </c>
      <c r="G12" s="111">
        <f t="shared" si="2"/>
        <v>750.63974300000018</v>
      </c>
    </row>
    <row r="13" spans="1:7" x14ac:dyDescent="0.2">
      <c r="A13" s="313" t="s">
        <v>665</v>
      </c>
      <c r="B13" s="314" t="s">
        <v>666</v>
      </c>
      <c r="C13" s="313" t="s">
        <v>665</v>
      </c>
      <c r="D13" s="321">
        <v>1.0200000000000001E-2</v>
      </c>
      <c r="E13" s="395">
        <f t="shared" si="0"/>
        <v>3111</v>
      </c>
      <c r="F13" s="111">
        <f t="shared" si="1"/>
        <v>9007.6769160000022</v>
      </c>
      <c r="G13" s="111">
        <f t="shared" si="2"/>
        <v>750.63974300000018</v>
      </c>
    </row>
    <row r="14" spans="1:7" x14ac:dyDescent="0.2">
      <c r="A14" s="313" t="s">
        <v>667</v>
      </c>
      <c r="B14" s="314" t="s">
        <v>666</v>
      </c>
      <c r="C14" s="313" t="s">
        <v>667</v>
      </c>
      <c r="D14" s="321">
        <v>1.0200000000000001E-2</v>
      </c>
      <c r="E14" s="395">
        <f t="shared" si="0"/>
        <v>3111</v>
      </c>
      <c r="F14" s="111">
        <f t="shared" si="1"/>
        <v>9007.6769160000022</v>
      </c>
      <c r="G14" s="111">
        <f t="shared" si="2"/>
        <v>750.63974300000018</v>
      </c>
    </row>
    <row r="15" spans="1:7" x14ac:dyDescent="0.2">
      <c r="A15" s="313" t="s">
        <v>668</v>
      </c>
      <c r="B15" s="314" t="s">
        <v>666</v>
      </c>
      <c r="C15" s="313" t="s">
        <v>668</v>
      </c>
      <c r="D15" s="321">
        <v>1.0200000000000001E-2</v>
      </c>
      <c r="E15" s="395">
        <f t="shared" si="0"/>
        <v>3111</v>
      </c>
      <c r="F15" s="111">
        <f t="shared" si="1"/>
        <v>9007.6769160000022</v>
      </c>
      <c r="G15" s="111">
        <f t="shared" si="2"/>
        <v>750.63974300000018</v>
      </c>
    </row>
    <row r="16" spans="1:7" x14ac:dyDescent="0.2">
      <c r="A16" s="313" t="s">
        <v>669</v>
      </c>
      <c r="B16" s="314" t="s">
        <v>666</v>
      </c>
      <c r="C16" s="313" t="s">
        <v>669</v>
      </c>
      <c r="D16" s="321">
        <v>1.0200000000000001E-2</v>
      </c>
      <c r="E16" s="395">
        <f t="shared" si="0"/>
        <v>3111</v>
      </c>
      <c r="F16" s="111">
        <f t="shared" si="1"/>
        <v>9007.6769160000022</v>
      </c>
      <c r="G16" s="111">
        <f t="shared" si="2"/>
        <v>750.63974300000018</v>
      </c>
    </row>
    <row r="17" spans="1:7" x14ac:dyDescent="0.2">
      <c r="A17" s="313" t="s">
        <v>670</v>
      </c>
      <c r="B17" s="314" t="s">
        <v>666</v>
      </c>
      <c r="C17" s="313" t="s">
        <v>670</v>
      </c>
      <c r="D17" s="321">
        <v>1.0200000000000001E-2</v>
      </c>
      <c r="E17" s="395">
        <f t="shared" si="0"/>
        <v>3111</v>
      </c>
      <c r="F17" s="111">
        <f t="shared" si="1"/>
        <v>9007.6769160000022</v>
      </c>
      <c r="G17" s="111">
        <f t="shared" si="2"/>
        <v>750.63974300000018</v>
      </c>
    </row>
    <row r="18" spans="1:7" x14ac:dyDescent="0.2">
      <c r="A18" s="313" t="s">
        <v>671</v>
      </c>
      <c r="B18" s="314" t="s">
        <v>666</v>
      </c>
      <c r="C18" s="313" t="s">
        <v>671</v>
      </c>
      <c r="D18" s="321">
        <v>1.0200000000000001E-2</v>
      </c>
      <c r="E18" s="395">
        <f t="shared" si="0"/>
        <v>3111</v>
      </c>
      <c r="F18" s="111">
        <f t="shared" si="1"/>
        <v>9007.6769160000022</v>
      </c>
      <c r="G18" s="111">
        <f t="shared" si="2"/>
        <v>750.63974300000018</v>
      </c>
    </row>
    <row r="19" spans="1:7" x14ac:dyDescent="0.2">
      <c r="A19" s="313" t="s">
        <v>672</v>
      </c>
      <c r="B19" s="314" t="s">
        <v>673</v>
      </c>
      <c r="C19" s="313" t="s">
        <v>672</v>
      </c>
      <c r="D19" s="321">
        <v>7.4000000000000003E-3</v>
      </c>
      <c r="E19" s="395">
        <f t="shared" si="0"/>
        <v>2257</v>
      </c>
      <c r="F19" s="111">
        <f t="shared" si="1"/>
        <v>6534.9812920000004</v>
      </c>
      <c r="G19" s="111">
        <f t="shared" si="2"/>
        <v>544.58177433333333</v>
      </c>
    </row>
    <row r="20" spans="1:7" x14ac:dyDescent="0.2">
      <c r="A20" s="313" t="s">
        <v>674</v>
      </c>
      <c r="B20" s="314" t="s">
        <v>673</v>
      </c>
      <c r="C20" s="313" t="s">
        <v>674</v>
      </c>
      <c r="D20" s="321">
        <v>7.4999999999999997E-3</v>
      </c>
      <c r="E20" s="395">
        <f t="shared" si="0"/>
        <v>2287.5</v>
      </c>
      <c r="F20" s="111">
        <f t="shared" si="1"/>
        <v>6623.2918500000005</v>
      </c>
      <c r="G20" s="111">
        <f t="shared" si="2"/>
        <v>551.94098750000001</v>
      </c>
    </row>
    <row r="21" spans="1:7" x14ac:dyDescent="0.2">
      <c r="A21" s="313" t="s">
        <v>675</v>
      </c>
      <c r="B21" s="314" t="s">
        <v>673</v>
      </c>
      <c r="C21" s="313" t="s">
        <v>675</v>
      </c>
      <c r="D21" s="321">
        <v>7.4999999999999997E-3</v>
      </c>
      <c r="E21" s="395">
        <f t="shared" si="0"/>
        <v>2287.5</v>
      </c>
      <c r="F21" s="111">
        <f t="shared" si="1"/>
        <v>6623.2918500000005</v>
      </c>
      <c r="G21" s="111">
        <f t="shared" si="2"/>
        <v>551.94098750000001</v>
      </c>
    </row>
    <row r="22" spans="1:7" x14ac:dyDescent="0.2">
      <c r="A22" s="313" t="s">
        <v>676</v>
      </c>
      <c r="B22" s="314" t="s">
        <v>673</v>
      </c>
      <c r="C22" s="313" t="s">
        <v>676</v>
      </c>
      <c r="D22" s="321">
        <v>7.4999999999999997E-3</v>
      </c>
      <c r="E22" s="395">
        <f t="shared" si="0"/>
        <v>2287.5</v>
      </c>
      <c r="F22" s="111">
        <f t="shared" si="1"/>
        <v>6623.2918500000005</v>
      </c>
      <c r="G22" s="111">
        <f t="shared" si="2"/>
        <v>551.94098750000001</v>
      </c>
    </row>
    <row r="23" spans="1:7" x14ac:dyDescent="0.2">
      <c r="A23" s="313" t="s">
        <v>677</v>
      </c>
      <c r="B23" s="314" t="s">
        <v>673</v>
      </c>
      <c r="C23" s="313" t="s">
        <v>677</v>
      </c>
      <c r="D23" s="321">
        <v>8.3000000000000001E-3</v>
      </c>
      <c r="E23" s="395">
        <f t="shared" si="0"/>
        <v>2531.5</v>
      </c>
      <c r="F23" s="111">
        <f t="shared" si="1"/>
        <v>7329.7763140000006</v>
      </c>
      <c r="G23" s="111">
        <f t="shared" si="2"/>
        <v>610.81469283333342</v>
      </c>
    </row>
    <row r="24" spans="1:7" x14ac:dyDescent="0.2">
      <c r="A24" s="313" t="s">
        <v>678</v>
      </c>
      <c r="B24" s="314" t="s">
        <v>673</v>
      </c>
      <c r="C24" s="313" t="s">
        <v>678</v>
      </c>
      <c r="D24" s="321">
        <v>8.3000000000000001E-3</v>
      </c>
      <c r="E24" s="395">
        <f t="shared" si="0"/>
        <v>2531.5</v>
      </c>
      <c r="F24" s="111">
        <f t="shared" si="1"/>
        <v>7329.7763140000006</v>
      </c>
      <c r="G24" s="111">
        <f t="shared" si="2"/>
        <v>610.81469283333342</v>
      </c>
    </row>
    <row r="25" spans="1:7" x14ac:dyDescent="0.2">
      <c r="A25" s="313" t="s">
        <v>679</v>
      </c>
      <c r="B25" s="314" t="s">
        <v>680</v>
      </c>
      <c r="C25" s="313" t="s">
        <v>679</v>
      </c>
      <c r="D25" s="321">
        <v>7.4000000000000003E-3</v>
      </c>
      <c r="E25" s="395">
        <f t="shared" si="0"/>
        <v>2257</v>
      </c>
      <c r="F25" s="111">
        <f t="shared" si="1"/>
        <v>6534.9812920000004</v>
      </c>
      <c r="G25" s="111">
        <f t="shared" si="2"/>
        <v>544.58177433333333</v>
      </c>
    </row>
    <row r="26" spans="1:7" x14ac:dyDescent="0.2">
      <c r="A26" s="313" t="s">
        <v>681</v>
      </c>
      <c r="B26" s="314" t="s">
        <v>680</v>
      </c>
      <c r="C26" s="313" t="s">
        <v>681</v>
      </c>
      <c r="D26" s="321">
        <v>7.4999999999999997E-3</v>
      </c>
      <c r="E26" s="395">
        <f t="shared" si="0"/>
        <v>2287.5</v>
      </c>
      <c r="F26" s="111">
        <f t="shared" si="1"/>
        <v>6623.2918500000005</v>
      </c>
      <c r="G26" s="111">
        <f t="shared" si="2"/>
        <v>551.94098750000001</v>
      </c>
    </row>
    <row r="27" spans="1:7" x14ac:dyDescent="0.2">
      <c r="A27" s="313" t="s">
        <v>682</v>
      </c>
      <c r="B27" s="314" t="s">
        <v>680</v>
      </c>
      <c r="C27" s="313" t="s">
        <v>682</v>
      </c>
      <c r="D27" s="321">
        <v>7.4999999999999997E-3</v>
      </c>
      <c r="E27" s="395">
        <f t="shared" si="0"/>
        <v>2287.5</v>
      </c>
      <c r="F27" s="111">
        <f t="shared" si="1"/>
        <v>6623.2918500000005</v>
      </c>
      <c r="G27" s="111">
        <f t="shared" si="2"/>
        <v>551.94098750000001</v>
      </c>
    </row>
    <row r="28" spans="1:7" x14ac:dyDescent="0.2">
      <c r="A28" s="313" t="s">
        <v>683</v>
      </c>
      <c r="B28" s="314" t="s">
        <v>680</v>
      </c>
      <c r="C28" s="313" t="s">
        <v>683</v>
      </c>
      <c r="D28" s="321">
        <v>7.4999999999999997E-3</v>
      </c>
      <c r="E28" s="395">
        <f t="shared" si="0"/>
        <v>2287.5</v>
      </c>
      <c r="F28" s="111">
        <f t="shared" si="1"/>
        <v>6623.2918500000005</v>
      </c>
      <c r="G28" s="111">
        <f t="shared" si="2"/>
        <v>551.94098750000001</v>
      </c>
    </row>
    <row r="29" spans="1:7" x14ac:dyDescent="0.2">
      <c r="A29" s="313" t="s">
        <v>684</v>
      </c>
      <c r="B29" s="314" t="s">
        <v>680</v>
      </c>
      <c r="C29" s="313" t="s">
        <v>684</v>
      </c>
      <c r="D29" s="321">
        <v>7.4999999999999997E-3</v>
      </c>
      <c r="E29" s="395">
        <f t="shared" si="0"/>
        <v>2287.5</v>
      </c>
      <c r="F29" s="111">
        <f t="shared" si="1"/>
        <v>6623.2918500000005</v>
      </c>
      <c r="G29" s="111">
        <f t="shared" si="2"/>
        <v>551.94098750000001</v>
      </c>
    </row>
    <row r="30" spans="1:7" x14ac:dyDescent="0.2">
      <c r="A30" s="313" t="s">
        <v>685</v>
      </c>
      <c r="B30" s="314" t="s">
        <v>680</v>
      </c>
      <c r="C30" s="313" t="s">
        <v>685</v>
      </c>
      <c r="D30" s="321">
        <v>7.4999999999999997E-3</v>
      </c>
      <c r="E30" s="395">
        <f t="shared" si="0"/>
        <v>2287.5</v>
      </c>
      <c r="F30" s="111">
        <f t="shared" si="1"/>
        <v>6623.2918500000005</v>
      </c>
      <c r="G30" s="111">
        <f t="shared" si="2"/>
        <v>551.94098750000001</v>
      </c>
    </row>
    <row r="31" spans="1:7" x14ac:dyDescent="0.2">
      <c r="A31" s="313" t="s">
        <v>686</v>
      </c>
      <c r="B31" s="314" t="s">
        <v>680</v>
      </c>
      <c r="C31" s="313" t="s">
        <v>686</v>
      </c>
      <c r="D31" s="321">
        <v>7.4999999999999997E-3</v>
      </c>
      <c r="E31" s="395">
        <f t="shared" si="0"/>
        <v>2287.5</v>
      </c>
      <c r="F31" s="111">
        <f t="shared" si="1"/>
        <v>6623.2918500000005</v>
      </c>
      <c r="G31" s="111">
        <f t="shared" si="2"/>
        <v>551.94098750000001</v>
      </c>
    </row>
    <row r="32" spans="1:7" x14ac:dyDescent="0.2">
      <c r="A32" s="313" t="s">
        <v>687</v>
      </c>
      <c r="B32" s="314" t="s">
        <v>680</v>
      </c>
      <c r="C32" s="313" t="s">
        <v>687</v>
      </c>
      <c r="D32" s="321">
        <v>7.4999999999999997E-3</v>
      </c>
      <c r="E32" s="395">
        <f t="shared" si="0"/>
        <v>2287.5</v>
      </c>
      <c r="F32" s="111">
        <f t="shared" si="1"/>
        <v>6623.2918500000005</v>
      </c>
      <c r="G32" s="111">
        <f t="shared" si="2"/>
        <v>551.94098750000001</v>
      </c>
    </row>
    <row r="33" spans="1:7" x14ac:dyDescent="0.2">
      <c r="A33" s="313" t="s">
        <v>688</v>
      </c>
      <c r="B33" s="314" t="s">
        <v>680</v>
      </c>
      <c r="C33" s="313" t="s">
        <v>688</v>
      </c>
      <c r="D33" s="321">
        <v>7.4999999999999997E-3</v>
      </c>
      <c r="E33" s="395">
        <f t="shared" si="0"/>
        <v>2287.5</v>
      </c>
      <c r="F33" s="111">
        <f t="shared" si="1"/>
        <v>6623.2918500000005</v>
      </c>
      <c r="G33" s="111">
        <f t="shared" si="2"/>
        <v>551.94098750000001</v>
      </c>
    </row>
    <row r="34" spans="1:7" x14ac:dyDescent="0.2">
      <c r="A34" s="313" t="s">
        <v>689</v>
      </c>
      <c r="B34" s="314" t="s">
        <v>690</v>
      </c>
      <c r="C34" s="313" t="s">
        <v>689</v>
      </c>
      <c r="D34" s="321">
        <v>7.4000000000000003E-3</v>
      </c>
      <c r="E34" s="395">
        <f t="shared" si="0"/>
        <v>2257</v>
      </c>
      <c r="F34" s="111">
        <f t="shared" si="1"/>
        <v>6534.9812920000004</v>
      </c>
      <c r="G34" s="111">
        <f t="shared" si="2"/>
        <v>544.58177433333333</v>
      </c>
    </row>
    <row r="35" spans="1:7" x14ac:dyDescent="0.2">
      <c r="A35" s="313" t="s">
        <v>691</v>
      </c>
      <c r="B35" s="314" t="s">
        <v>690</v>
      </c>
      <c r="C35" s="313" t="s">
        <v>691</v>
      </c>
      <c r="D35" s="321">
        <v>7.4999999999999997E-3</v>
      </c>
      <c r="E35" s="395">
        <f t="shared" si="0"/>
        <v>2287.5</v>
      </c>
      <c r="F35" s="111">
        <f t="shared" si="1"/>
        <v>6623.2918500000005</v>
      </c>
      <c r="G35" s="111">
        <f t="shared" si="2"/>
        <v>551.94098750000001</v>
      </c>
    </row>
    <row r="36" spans="1:7" x14ac:dyDescent="0.2">
      <c r="A36" s="312" t="s">
        <v>692</v>
      </c>
      <c r="B36" s="315" t="s">
        <v>690</v>
      </c>
      <c r="C36" s="312" t="s">
        <v>692</v>
      </c>
      <c r="D36" s="320">
        <v>7.4999999999999997E-3</v>
      </c>
      <c r="E36" s="395">
        <f t="shared" ref="E36:E99" si="3">$E$4*D36</f>
        <v>2287.5</v>
      </c>
      <c r="F36" s="111">
        <f t="shared" ref="F36:F99" si="4">$B$4*D36</f>
        <v>6623.2918500000005</v>
      </c>
      <c r="G36" s="111">
        <f t="shared" ref="G36:G99" si="5">($B$4*D36)/12</f>
        <v>551.94098750000001</v>
      </c>
    </row>
    <row r="37" spans="1:7" x14ac:dyDescent="0.2">
      <c r="A37" s="393" t="s">
        <v>693</v>
      </c>
      <c r="B37" s="394" t="s">
        <v>690</v>
      </c>
      <c r="C37" s="393" t="s">
        <v>693</v>
      </c>
      <c r="D37" s="386">
        <v>7.4999999999999997E-3</v>
      </c>
      <c r="E37" s="395">
        <f t="shared" si="3"/>
        <v>2287.5</v>
      </c>
      <c r="F37" s="111">
        <f t="shared" si="4"/>
        <v>6623.2918500000005</v>
      </c>
      <c r="G37" s="111">
        <f t="shared" si="5"/>
        <v>551.94098750000001</v>
      </c>
    </row>
    <row r="38" spans="1:7" x14ac:dyDescent="0.2">
      <c r="A38" s="393" t="s">
        <v>694</v>
      </c>
      <c r="B38" s="394" t="s">
        <v>690</v>
      </c>
      <c r="C38" s="393" t="s">
        <v>694</v>
      </c>
      <c r="D38" s="386">
        <v>7.4999999999999997E-3</v>
      </c>
      <c r="E38" s="395">
        <f t="shared" si="3"/>
        <v>2287.5</v>
      </c>
      <c r="F38" s="111">
        <f t="shared" si="4"/>
        <v>6623.2918500000005</v>
      </c>
      <c r="G38" s="111">
        <f t="shared" si="5"/>
        <v>551.94098750000001</v>
      </c>
    </row>
    <row r="39" spans="1:7" x14ac:dyDescent="0.2">
      <c r="A39" s="393" t="s">
        <v>695</v>
      </c>
      <c r="B39" s="394" t="s">
        <v>690</v>
      </c>
      <c r="C39" s="393" t="s">
        <v>695</v>
      </c>
      <c r="D39" s="386">
        <v>7.4999999999999997E-3</v>
      </c>
      <c r="E39" s="395">
        <f t="shared" si="3"/>
        <v>2287.5</v>
      </c>
      <c r="F39" s="111">
        <f t="shared" si="4"/>
        <v>6623.2918500000005</v>
      </c>
      <c r="G39" s="111">
        <f t="shared" si="5"/>
        <v>551.94098750000001</v>
      </c>
    </row>
    <row r="40" spans="1:7" x14ac:dyDescent="0.2">
      <c r="A40" s="393" t="s">
        <v>696</v>
      </c>
      <c r="B40" s="394" t="s">
        <v>690</v>
      </c>
      <c r="C40" s="393" t="s">
        <v>696</v>
      </c>
      <c r="D40" s="386">
        <v>8.3000000000000001E-3</v>
      </c>
      <c r="E40" s="395">
        <f t="shared" si="3"/>
        <v>2531.5</v>
      </c>
      <c r="F40" s="111">
        <f t="shared" si="4"/>
        <v>7329.7763140000006</v>
      </c>
      <c r="G40" s="111">
        <f t="shared" si="5"/>
        <v>610.81469283333342</v>
      </c>
    </row>
    <row r="41" spans="1:7" x14ac:dyDescent="0.2">
      <c r="A41" s="393" t="s">
        <v>697</v>
      </c>
      <c r="B41" s="394" t="s">
        <v>690</v>
      </c>
      <c r="C41" s="393" t="s">
        <v>697</v>
      </c>
      <c r="D41" s="386">
        <v>8.3000000000000001E-3</v>
      </c>
      <c r="E41" s="395">
        <f t="shared" si="3"/>
        <v>2531.5</v>
      </c>
      <c r="F41" s="111">
        <f t="shared" si="4"/>
        <v>7329.7763140000006</v>
      </c>
      <c r="G41" s="111">
        <f t="shared" si="5"/>
        <v>610.81469283333342</v>
      </c>
    </row>
    <row r="42" spans="1:7" x14ac:dyDescent="0.2">
      <c r="A42" s="393" t="s">
        <v>698</v>
      </c>
      <c r="B42" s="394" t="s">
        <v>690</v>
      </c>
      <c r="C42" s="393" t="s">
        <v>698</v>
      </c>
      <c r="D42" s="386">
        <v>8.3000000000000001E-3</v>
      </c>
      <c r="E42" s="395">
        <f t="shared" si="3"/>
        <v>2531.5</v>
      </c>
      <c r="F42" s="111">
        <f t="shared" si="4"/>
        <v>7329.7763140000006</v>
      </c>
      <c r="G42" s="111">
        <f t="shared" si="5"/>
        <v>610.81469283333342</v>
      </c>
    </row>
    <row r="43" spans="1:7" x14ac:dyDescent="0.2">
      <c r="A43" s="393" t="s">
        <v>699</v>
      </c>
      <c r="B43" s="394" t="s">
        <v>700</v>
      </c>
      <c r="C43" s="393" t="s">
        <v>699</v>
      </c>
      <c r="D43" s="386">
        <v>7.4000000000000003E-3</v>
      </c>
      <c r="E43" s="395">
        <f t="shared" si="3"/>
        <v>2257</v>
      </c>
      <c r="F43" s="111">
        <f t="shared" si="4"/>
        <v>6534.9812920000004</v>
      </c>
      <c r="G43" s="111">
        <f t="shared" si="5"/>
        <v>544.58177433333333</v>
      </c>
    </row>
    <row r="44" spans="1:7" x14ac:dyDescent="0.2">
      <c r="A44" s="393" t="s">
        <v>701</v>
      </c>
      <c r="B44" s="394" t="s">
        <v>700</v>
      </c>
      <c r="C44" s="393" t="s">
        <v>701</v>
      </c>
      <c r="D44" s="386">
        <v>7.4999999999999997E-3</v>
      </c>
      <c r="E44" s="395">
        <f t="shared" si="3"/>
        <v>2287.5</v>
      </c>
      <c r="F44" s="111">
        <f t="shared" si="4"/>
        <v>6623.2918500000005</v>
      </c>
      <c r="G44" s="111">
        <f t="shared" si="5"/>
        <v>551.94098750000001</v>
      </c>
    </row>
    <row r="45" spans="1:7" x14ac:dyDescent="0.2">
      <c r="A45" s="393" t="s">
        <v>702</v>
      </c>
      <c r="B45" s="394" t="s">
        <v>700</v>
      </c>
      <c r="C45" s="393" t="s">
        <v>702</v>
      </c>
      <c r="D45" s="386">
        <v>7.4999999999999997E-3</v>
      </c>
      <c r="E45" s="395">
        <f t="shared" si="3"/>
        <v>2287.5</v>
      </c>
      <c r="F45" s="111">
        <f t="shared" si="4"/>
        <v>6623.2918500000005</v>
      </c>
      <c r="G45" s="111">
        <f t="shared" si="5"/>
        <v>551.94098750000001</v>
      </c>
    </row>
    <row r="46" spans="1:7" x14ac:dyDescent="0.2">
      <c r="A46" s="393" t="s">
        <v>703</v>
      </c>
      <c r="B46" s="394" t="s">
        <v>700</v>
      </c>
      <c r="C46" s="393" t="s">
        <v>703</v>
      </c>
      <c r="D46" s="386">
        <v>7.4999999999999997E-3</v>
      </c>
      <c r="E46" s="395">
        <f t="shared" si="3"/>
        <v>2287.5</v>
      </c>
      <c r="F46" s="111">
        <f t="shared" si="4"/>
        <v>6623.2918500000005</v>
      </c>
      <c r="G46" s="111">
        <f t="shared" si="5"/>
        <v>551.94098750000001</v>
      </c>
    </row>
    <row r="47" spans="1:7" x14ac:dyDescent="0.2">
      <c r="A47" s="393" t="s">
        <v>704</v>
      </c>
      <c r="B47" s="394" t="s">
        <v>700</v>
      </c>
      <c r="C47" s="393" t="s">
        <v>704</v>
      </c>
      <c r="D47" s="386">
        <v>7.4999999999999997E-3</v>
      </c>
      <c r="E47" s="395">
        <f t="shared" si="3"/>
        <v>2287.5</v>
      </c>
      <c r="F47" s="111">
        <f t="shared" si="4"/>
        <v>6623.2918500000005</v>
      </c>
      <c r="G47" s="111">
        <f t="shared" si="5"/>
        <v>551.94098750000001</v>
      </c>
    </row>
    <row r="48" spans="1:7" x14ac:dyDescent="0.2">
      <c r="A48" s="393" t="s">
        <v>705</v>
      </c>
      <c r="B48" s="394" t="s">
        <v>700</v>
      </c>
      <c r="C48" s="393" t="s">
        <v>705</v>
      </c>
      <c r="D48" s="386">
        <v>7.4999999999999997E-3</v>
      </c>
      <c r="E48" s="395">
        <f t="shared" si="3"/>
        <v>2287.5</v>
      </c>
      <c r="F48" s="111">
        <f t="shared" si="4"/>
        <v>6623.2918500000005</v>
      </c>
      <c r="G48" s="111">
        <f t="shared" si="5"/>
        <v>551.94098750000001</v>
      </c>
    </row>
    <row r="49" spans="1:7" x14ac:dyDescent="0.2">
      <c r="A49" s="393" t="s">
        <v>706</v>
      </c>
      <c r="B49" s="394" t="s">
        <v>700</v>
      </c>
      <c r="C49" s="393" t="s">
        <v>706</v>
      </c>
      <c r="D49" s="386">
        <v>7.4999999999999997E-3</v>
      </c>
      <c r="E49" s="395">
        <f t="shared" si="3"/>
        <v>2287.5</v>
      </c>
      <c r="F49" s="111">
        <f t="shared" si="4"/>
        <v>6623.2918500000005</v>
      </c>
      <c r="G49" s="111">
        <f t="shared" si="5"/>
        <v>551.94098750000001</v>
      </c>
    </row>
    <row r="50" spans="1:7" x14ac:dyDescent="0.2">
      <c r="A50" s="393" t="s">
        <v>707</v>
      </c>
      <c r="B50" s="394" t="s">
        <v>700</v>
      </c>
      <c r="C50" s="393" t="s">
        <v>707</v>
      </c>
      <c r="D50" s="386">
        <v>7.4999999999999997E-3</v>
      </c>
      <c r="E50" s="395">
        <f t="shared" si="3"/>
        <v>2287.5</v>
      </c>
      <c r="F50" s="111">
        <f t="shared" si="4"/>
        <v>6623.2918500000005</v>
      </c>
      <c r="G50" s="111">
        <f t="shared" si="5"/>
        <v>551.94098750000001</v>
      </c>
    </row>
    <row r="51" spans="1:7" x14ac:dyDescent="0.2">
      <c r="A51" s="393" t="s">
        <v>708</v>
      </c>
      <c r="B51" s="394" t="s">
        <v>700</v>
      </c>
      <c r="C51" s="393" t="s">
        <v>708</v>
      </c>
      <c r="D51" s="386">
        <v>7.4999999999999997E-3</v>
      </c>
      <c r="E51" s="395">
        <f t="shared" si="3"/>
        <v>2287.5</v>
      </c>
      <c r="F51" s="111">
        <f t="shared" si="4"/>
        <v>6623.2918500000005</v>
      </c>
      <c r="G51" s="111">
        <f t="shared" si="5"/>
        <v>551.94098750000001</v>
      </c>
    </row>
    <row r="52" spans="1:7" x14ac:dyDescent="0.2">
      <c r="A52" s="393" t="s">
        <v>709</v>
      </c>
      <c r="B52" s="394" t="s">
        <v>710</v>
      </c>
      <c r="C52" s="393" t="s">
        <v>709</v>
      </c>
      <c r="D52" s="386">
        <v>7.4000000000000003E-3</v>
      </c>
      <c r="E52" s="395">
        <f t="shared" si="3"/>
        <v>2257</v>
      </c>
      <c r="F52" s="111">
        <f t="shared" si="4"/>
        <v>6534.9812920000004</v>
      </c>
      <c r="G52" s="111">
        <f t="shared" si="5"/>
        <v>544.58177433333333</v>
      </c>
    </row>
    <row r="53" spans="1:7" x14ac:dyDescent="0.2">
      <c r="A53" s="393" t="s">
        <v>711</v>
      </c>
      <c r="B53" s="394" t="s">
        <v>710</v>
      </c>
      <c r="C53" s="393" t="s">
        <v>711</v>
      </c>
      <c r="D53" s="386">
        <v>7.4999999999999997E-3</v>
      </c>
      <c r="E53" s="395">
        <f t="shared" si="3"/>
        <v>2287.5</v>
      </c>
      <c r="F53" s="111">
        <f t="shared" si="4"/>
        <v>6623.2918500000005</v>
      </c>
      <c r="G53" s="111">
        <f t="shared" si="5"/>
        <v>551.94098750000001</v>
      </c>
    </row>
    <row r="54" spans="1:7" x14ac:dyDescent="0.2">
      <c r="A54" s="393" t="s">
        <v>712</v>
      </c>
      <c r="B54" s="394" t="s">
        <v>710</v>
      </c>
      <c r="C54" s="393" t="s">
        <v>712</v>
      </c>
      <c r="D54" s="386">
        <v>7.4999999999999997E-3</v>
      </c>
      <c r="E54" s="395">
        <f t="shared" si="3"/>
        <v>2287.5</v>
      </c>
      <c r="F54" s="111">
        <f t="shared" si="4"/>
        <v>6623.2918500000005</v>
      </c>
      <c r="G54" s="111">
        <f t="shared" si="5"/>
        <v>551.94098750000001</v>
      </c>
    </row>
    <row r="55" spans="1:7" x14ac:dyDescent="0.2">
      <c r="A55" s="393" t="s">
        <v>713</v>
      </c>
      <c r="B55" s="394" t="s">
        <v>710</v>
      </c>
      <c r="C55" s="393" t="s">
        <v>713</v>
      </c>
      <c r="D55" s="386">
        <v>7.4999999999999997E-3</v>
      </c>
      <c r="E55" s="395">
        <f t="shared" si="3"/>
        <v>2287.5</v>
      </c>
      <c r="F55" s="111">
        <f t="shared" si="4"/>
        <v>6623.2918500000005</v>
      </c>
      <c r="G55" s="111">
        <f t="shared" si="5"/>
        <v>551.94098750000001</v>
      </c>
    </row>
    <row r="56" spans="1:7" x14ac:dyDescent="0.2">
      <c r="A56" s="393" t="s">
        <v>714</v>
      </c>
      <c r="B56" s="394" t="s">
        <v>710</v>
      </c>
      <c r="C56" s="393" t="s">
        <v>714</v>
      </c>
      <c r="D56" s="386">
        <v>7.4999999999999997E-3</v>
      </c>
      <c r="E56" s="395">
        <f t="shared" si="3"/>
        <v>2287.5</v>
      </c>
      <c r="F56" s="111">
        <f t="shared" si="4"/>
        <v>6623.2918500000005</v>
      </c>
      <c r="G56" s="111">
        <f t="shared" si="5"/>
        <v>551.94098750000001</v>
      </c>
    </row>
    <row r="57" spans="1:7" x14ac:dyDescent="0.2">
      <c r="A57" s="393" t="s">
        <v>715</v>
      </c>
      <c r="B57" s="394" t="s">
        <v>710</v>
      </c>
      <c r="C57" s="393" t="s">
        <v>715</v>
      </c>
      <c r="D57" s="386">
        <v>7.4999999999999997E-3</v>
      </c>
      <c r="E57" s="395">
        <f t="shared" si="3"/>
        <v>2287.5</v>
      </c>
      <c r="F57" s="111">
        <f t="shared" si="4"/>
        <v>6623.2918500000005</v>
      </c>
      <c r="G57" s="111">
        <f t="shared" si="5"/>
        <v>551.94098750000001</v>
      </c>
    </row>
    <row r="58" spans="1:7" x14ac:dyDescent="0.2">
      <c r="A58" s="393" t="s">
        <v>716</v>
      </c>
      <c r="B58" s="394" t="s">
        <v>710</v>
      </c>
      <c r="C58" s="393" t="s">
        <v>716</v>
      </c>
      <c r="D58" s="386">
        <v>1.0200000000000001E-2</v>
      </c>
      <c r="E58" s="395">
        <f t="shared" si="3"/>
        <v>3111</v>
      </c>
      <c r="F58" s="111">
        <f t="shared" si="4"/>
        <v>9007.6769160000022</v>
      </c>
      <c r="G58" s="111">
        <f t="shared" si="5"/>
        <v>750.63974300000018</v>
      </c>
    </row>
    <row r="59" spans="1:7" x14ac:dyDescent="0.2">
      <c r="A59" s="393" t="s">
        <v>717</v>
      </c>
      <c r="B59" s="394" t="s">
        <v>710</v>
      </c>
      <c r="C59" s="393" t="s">
        <v>717</v>
      </c>
      <c r="D59" s="386">
        <v>1.0200000000000001E-2</v>
      </c>
      <c r="E59" s="395">
        <f t="shared" si="3"/>
        <v>3111</v>
      </c>
      <c r="F59" s="111">
        <f t="shared" si="4"/>
        <v>9007.6769160000022</v>
      </c>
      <c r="G59" s="111">
        <f t="shared" si="5"/>
        <v>750.63974300000018</v>
      </c>
    </row>
    <row r="60" spans="1:7" x14ac:dyDescent="0.2">
      <c r="A60" s="393" t="s">
        <v>718</v>
      </c>
      <c r="B60" s="394" t="s">
        <v>710</v>
      </c>
      <c r="C60" s="393" t="s">
        <v>718</v>
      </c>
      <c r="D60" s="386">
        <v>1.0200000000000001E-2</v>
      </c>
      <c r="E60" s="395">
        <f t="shared" si="3"/>
        <v>3111</v>
      </c>
      <c r="F60" s="111">
        <f t="shared" si="4"/>
        <v>9007.6769160000022</v>
      </c>
      <c r="G60" s="111">
        <f t="shared" si="5"/>
        <v>750.63974300000018</v>
      </c>
    </row>
    <row r="61" spans="1:7" x14ac:dyDescent="0.2">
      <c r="A61" s="393" t="s">
        <v>719</v>
      </c>
      <c r="B61" s="394" t="s">
        <v>720</v>
      </c>
      <c r="C61" s="393" t="s">
        <v>719</v>
      </c>
      <c r="D61" s="386">
        <v>7.4000000000000003E-3</v>
      </c>
      <c r="E61" s="395">
        <f t="shared" si="3"/>
        <v>2257</v>
      </c>
      <c r="F61" s="111">
        <f t="shared" si="4"/>
        <v>6534.9812920000004</v>
      </c>
      <c r="G61" s="111">
        <f t="shared" si="5"/>
        <v>544.58177433333333</v>
      </c>
    </row>
    <row r="62" spans="1:7" x14ac:dyDescent="0.2">
      <c r="A62" s="393" t="s">
        <v>721</v>
      </c>
      <c r="B62" s="394" t="s">
        <v>720</v>
      </c>
      <c r="C62" s="393" t="s">
        <v>721</v>
      </c>
      <c r="D62" s="386">
        <v>7.4999999999999997E-3</v>
      </c>
      <c r="E62" s="395">
        <f t="shared" si="3"/>
        <v>2287.5</v>
      </c>
      <c r="F62" s="111">
        <f t="shared" si="4"/>
        <v>6623.2918500000005</v>
      </c>
      <c r="G62" s="111">
        <f t="shared" si="5"/>
        <v>551.94098750000001</v>
      </c>
    </row>
    <row r="63" spans="1:7" x14ac:dyDescent="0.2">
      <c r="A63" s="393" t="s">
        <v>722</v>
      </c>
      <c r="B63" s="394" t="s">
        <v>720</v>
      </c>
      <c r="C63" s="393" t="s">
        <v>722</v>
      </c>
      <c r="D63" s="386">
        <v>7.4999999999999997E-3</v>
      </c>
      <c r="E63" s="395">
        <f t="shared" si="3"/>
        <v>2287.5</v>
      </c>
      <c r="F63" s="111">
        <f t="shared" si="4"/>
        <v>6623.2918500000005</v>
      </c>
      <c r="G63" s="111">
        <f t="shared" si="5"/>
        <v>551.94098750000001</v>
      </c>
    </row>
    <row r="64" spans="1:7" x14ac:dyDescent="0.2">
      <c r="A64" s="393" t="s">
        <v>723</v>
      </c>
      <c r="B64" s="394" t="s">
        <v>720</v>
      </c>
      <c r="C64" s="393" t="s">
        <v>723</v>
      </c>
      <c r="D64" s="386">
        <v>7.4999999999999997E-3</v>
      </c>
      <c r="E64" s="395">
        <f t="shared" si="3"/>
        <v>2287.5</v>
      </c>
      <c r="F64" s="111">
        <f t="shared" si="4"/>
        <v>6623.2918500000005</v>
      </c>
      <c r="G64" s="111">
        <f t="shared" si="5"/>
        <v>551.94098750000001</v>
      </c>
    </row>
    <row r="65" spans="1:7" x14ac:dyDescent="0.2">
      <c r="A65" s="393" t="s">
        <v>724</v>
      </c>
      <c r="B65" s="394" t="s">
        <v>720</v>
      </c>
      <c r="C65" s="393" t="s">
        <v>724</v>
      </c>
      <c r="D65" s="386">
        <v>7.4999999999999997E-3</v>
      </c>
      <c r="E65" s="395">
        <f t="shared" si="3"/>
        <v>2287.5</v>
      </c>
      <c r="F65" s="111">
        <f t="shared" si="4"/>
        <v>6623.2918500000005</v>
      </c>
      <c r="G65" s="111">
        <f t="shared" si="5"/>
        <v>551.94098750000001</v>
      </c>
    </row>
    <row r="66" spans="1:7" x14ac:dyDescent="0.2">
      <c r="A66" s="393" t="s">
        <v>725</v>
      </c>
      <c r="B66" s="394" t="s">
        <v>720</v>
      </c>
      <c r="C66" s="393" t="s">
        <v>725</v>
      </c>
      <c r="D66" s="386">
        <v>7.4999999999999997E-3</v>
      </c>
      <c r="E66" s="395">
        <f t="shared" si="3"/>
        <v>2287.5</v>
      </c>
      <c r="F66" s="111">
        <f t="shared" si="4"/>
        <v>6623.2918500000005</v>
      </c>
      <c r="G66" s="111">
        <f t="shared" si="5"/>
        <v>551.94098750000001</v>
      </c>
    </row>
    <row r="67" spans="1:7" x14ac:dyDescent="0.2">
      <c r="A67" s="393" t="s">
        <v>726</v>
      </c>
      <c r="B67" s="394" t="s">
        <v>720</v>
      </c>
      <c r="C67" s="393" t="s">
        <v>726</v>
      </c>
      <c r="D67" s="386">
        <v>1.0200000000000001E-2</v>
      </c>
      <c r="E67" s="395">
        <f t="shared" si="3"/>
        <v>3111</v>
      </c>
      <c r="F67" s="111">
        <f t="shared" si="4"/>
        <v>9007.6769160000022</v>
      </c>
      <c r="G67" s="111">
        <f t="shared" si="5"/>
        <v>750.63974300000018</v>
      </c>
    </row>
    <row r="68" spans="1:7" x14ac:dyDescent="0.2">
      <c r="A68" s="393" t="s">
        <v>727</v>
      </c>
      <c r="B68" s="394" t="s">
        <v>720</v>
      </c>
      <c r="C68" s="393" t="s">
        <v>727</v>
      </c>
      <c r="D68" s="386">
        <v>1.0200000000000001E-2</v>
      </c>
      <c r="E68" s="395">
        <f t="shared" si="3"/>
        <v>3111</v>
      </c>
      <c r="F68" s="111">
        <f t="shared" si="4"/>
        <v>9007.6769160000022</v>
      </c>
      <c r="G68" s="111">
        <f t="shared" si="5"/>
        <v>750.63974300000018</v>
      </c>
    </row>
    <row r="69" spans="1:7" x14ac:dyDescent="0.2">
      <c r="A69" s="393" t="s">
        <v>728</v>
      </c>
      <c r="B69" s="394" t="s">
        <v>720</v>
      </c>
      <c r="C69" s="393" t="s">
        <v>728</v>
      </c>
      <c r="D69" s="386">
        <v>1.0200000000000001E-2</v>
      </c>
      <c r="E69" s="395">
        <f t="shared" si="3"/>
        <v>3111</v>
      </c>
      <c r="F69" s="111">
        <f t="shared" si="4"/>
        <v>9007.6769160000022</v>
      </c>
      <c r="G69" s="111">
        <f t="shared" si="5"/>
        <v>750.63974300000018</v>
      </c>
    </row>
    <row r="70" spans="1:7" x14ac:dyDescent="0.2">
      <c r="A70" s="393" t="s">
        <v>729</v>
      </c>
      <c r="B70" s="394" t="s">
        <v>730</v>
      </c>
      <c r="C70" s="393" t="s">
        <v>729</v>
      </c>
      <c r="D70" s="386">
        <v>7.4000000000000003E-3</v>
      </c>
      <c r="E70" s="395">
        <f t="shared" si="3"/>
        <v>2257</v>
      </c>
      <c r="F70" s="111">
        <f t="shared" si="4"/>
        <v>6534.9812920000004</v>
      </c>
      <c r="G70" s="111">
        <f t="shared" si="5"/>
        <v>544.58177433333333</v>
      </c>
    </row>
    <row r="71" spans="1:7" x14ac:dyDescent="0.2">
      <c r="A71" s="393" t="s">
        <v>731</v>
      </c>
      <c r="B71" s="394" t="s">
        <v>730</v>
      </c>
      <c r="C71" s="393" t="s">
        <v>731</v>
      </c>
      <c r="D71" s="386">
        <v>7.4999999999999997E-3</v>
      </c>
      <c r="E71" s="395">
        <f t="shared" si="3"/>
        <v>2287.5</v>
      </c>
      <c r="F71" s="111">
        <f t="shared" si="4"/>
        <v>6623.2918500000005</v>
      </c>
      <c r="G71" s="111">
        <f t="shared" si="5"/>
        <v>551.94098750000001</v>
      </c>
    </row>
    <row r="72" spans="1:7" x14ac:dyDescent="0.2">
      <c r="A72" s="393" t="s">
        <v>732</v>
      </c>
      <c r="B72" s="394" t="s">
        <v>730</v>
      </c>
      <c r="C72" s="393" t="s">
        <v>732</v>
      </c>
      <c r="D72" s="386">
        <v>7.4999999999999997E-3</v>
      </c>
      <c r="E72" s="395">
        <f t="shared" si="3"/>
        <v>2287.5</v>
      </c>
      <c r="F72" s="111">
        <f t="shared" si="4"/>
        <v>6623.2918500000005</v>
      </c>
      <c r="G72" s="111">
        <f t="shared" si="5"/>
        <v>551.94098750000001</v>
      </c>
    </row>
    <row r="73" spans="1:7" x14ac:dyDescent="0.2">
      <c r="A73" s="393" t="s">
        <v>733</v>
      </c>
      <c r="B73" s="394" t="s">
        <v>730</v>
      </c>
      <c r="C73" s="393" t="s">
        <v>733</v>
      </c>
      <c r="D73" s="386">
        <v>7.4999999999999997E-3</v>
      </c>
      <c r="E73" s="395">
        <f t="shared" si="3"/>
        <v>2287.5</v>
      </c>
      <c r="F73" s="111">
        <f t="shared" si="4"/>
        <v>6623.2918500000005</v>
      </c>
      <c r="G73" s="111">
        <f t="shared" si="5"/>
        <v>551.94098750000001</v>
      </c>
    </row>
    <row r="74" spans="1:7" x14ac:dyDescent="0.2">
      <c r="A74" s="393" t="s">
        <v>734</v>
      </c>
      <c r="B74" s="394" t="s">
        <v>730</v>
      </c>
      <c r="C74" s="393" t="s">
        <v>734</v>
      </c>
      <c r="D74" s="386">
        <v>7.4999999999999997E-3</v>
      </c>
      <c r="E74" s="395">
        <f t="shared" si="3"/>
        <v>2287.5</v>
      </c>
      <c r="F74" s="111">
        <f t="shared" si="4"/>
        <v>6623.2918500000005</v>
      </c>
      <c r="G74" s="111">
        <f t="shared" si="5"/>
        <v>551.94098750000001</v>
      </c>
    </row>
    <row r="75" spans="1:7" x14ac:dyDescent="0.2">
      <c r="A75" s="393" t="s">
        <v>735</v>
      </c>
      <c r="B75" s="394" t="s">
        <v>730</v>
      </c>
      <c r="C75" s="393" t="s">
        <v>735</v>
      </c>
      <c r="D75" s="386">
        <v>7.4999999999999997E-3</v>
      </c>
      <c r="E75" s="395">
        <f t="shared" si="3"/>
        <v>2287.5</v>
      </c>
      <c r="F75" s="111">
        <f t="shared" si="4"/>
        <v>6623.2918500000005</v>
      </c>
      <c r="G75" s="111">
        <f t="shared" si="5"/>
        <v>551.94098750000001</v>
      </c>
    </row>
    <row r="76" spans="1:7" x14ac:dyDescent="0.2">
      <c r="A76" s="393" t="s">
        <v>736</v>
      </c>
      <c r="B76" s="394" t="s">
        <v>730</v>
      </c>
      <c r="C76" s="393" t="s">
        <v>736</v>
      </c>
      <c r="D76" s="386">
        <v>8.3000000000000001E-3</v>
      </c>
      <c r="E76" s="395">
        <f t="shared" si="3"/>
        <v>2531.5</v>
      </c>
      <c r="F76" s="111">
        <f t="shared" si="4"/>
        <v>7329.7763140000006</v>
      </c>
      <c r="G76" s="111">
        <f t="shared" si="5"/>
        <v>610.81469283333342</v>
      </c>
    </row>
    <row r="77" spans="1:7" x14ac:dyDescent="0.2">
      <c r="A77" s="393" t="s">
        <v>737</v>
      </c>
      <c r="B77" s="394" t="s">
        <v>730</v>
      </c>
      <c r="C77" s="393" t="s">
        <v>737</v>
      </c>
      <c r="D77" s="386">
        <v>8.3000000000000001E-3</v>
      </c>
      <c r="E77" s="395">
        <f t="shared" si="3"/>
        <v>2531.5</v>
      </c>
      <c r="F77" s="111">
        <f t="shared" si="4"/>
        <v>7329.7763140000006</v>
      </c>
      <c r="G77" s="111">
        <f t="shared" si="5"/>
        <v>610.81469283333342</v>
      </c>
    </row>
    <row r="78" spans="1:7" x14ac:dyDescent="0.2">
      <c r="A78" s="393" t="s">
        <v>738</v>
      </c>
      <c r="B78" s="394" t="s">
        <v>730</v>
      </c>
      <c r="C78" s="393" t="s">
        <v>738</v>
      </c>
      <c r="D78" s="386">
        <v>8.3000000000000001E-3</v>
      </c>
      <c r="E78" s="395">
        <f t="shared" si="3"/>
        <v>2531.5</v>
      </c>
      <c r="F78" s="111">
        <f t="shared" si="4"/>
        <v>7329.7763140000006</v>
      </c>
      <c r="G78" s="111">
        <f t="shared" si="5"/>
        <v>610.81469283333342</v>
      </c>
    </row>
    <row r="79" spans="1:7" x14ac:dyDescent="0.2">
      <c r="A79" s="393" t="s">
        <v>739</v>
      </c>
      <c r="B79" s="394" t="s">
        <v>740</v>
      </c>
      <c r="C79" s="393" t="s">
        <v>739</v>
      </c>
      <c r="D79" s="386">
        <v>7.4000000000000003E-3</v>
      </c>
      <c r="E79" s="395">
        <f t="shared" si="3"/>
        <v>2257</v>
      </c>
      <c r="F79" s="111">
        <f t="shared" si="4"/>
        <v>6534.9812920000004</v>
      </c>
      <c r="G79" s="111">
        <f t="shared" si="5"/>
        <v>544.58177433333333</v>
      </c>
    </row>
    <row r="80" spans="1:7" x14ac:dyDescent="0.2">
      <c r="A80" s="393" t="s">
        <v>741</v>
      </c>
      <c r="B80" s="394" t="s">
        <v>740</v>
      </c>
      <c r="C80" s="393" t="s">
        <v>741</v>
      </c>
      <c r="D80" s="386">
        <v>7.4999999999999997E-3</v>
      </c>
      <c r="E80" s="395">
        <f t="shared" si="3"/>
        <v>2287.5</v>
      </c>
      <c r="F80" s="111">
        <f t="shared" si="4"/>
        <v>6623.2918500000005</v>
      </c>
      <c r="G80" s="111">
        <f t="shared" si="5"/>
        <v>551.94098750000001</v>
      </c>
    </row>
    <row r="81" spans="1:7" x14ac:dyDescent="0.2">
      <c r="A81" s="393" t="s">
        <v>742</v>
      </c>
      <c r="B81" s="394" t="s">
        <v>740</v>
      </c>
      <c r="C81" s="393" t="s">
        <v>742</v>
      </c>
      <c r="D81" s="386">
        <v>7.4999999999999997E-3</v>
      </c>
      <c r="E81" s="395">
        <f t="shared" si="3"/>
        <v>2287.5</v>
      </c>
      <c r="F81" s="111">
        <f t="shared" si="4"/>
        <v>6623.2918500000005</v>
      </c>
      <c r="G81" s="111">
        <f t="shared" si="5"/>
        <v>551.94098750000001</v>
      </c>
    </row>
    <row r="82" spans="1:7" x14ac:dyDescent="0.2">
      <c r="A82" s="393" t="s">
        <v>743</v>
      </c>
      <c r="B82" s="394" t="s">
        <v>740</v>
      </c>
      <c r="C82" s="393" t="s">
        <v>743</v>
      </c>
      <c r="D82" s="386">
        <v>7.4999999999999997E-3</v>
      </c>
      <c r="E82" s="395">
        <f t="shared" si="3"/>
        <v>2287.5</v>
      </c>
      <c r="F82" s="111">
        <f t="shared" si="4"/>
        <v>6623.2918500000005</v>
      </c>
      <c r="G82" s="111">
        <f t="shared" si="5"/>
        <v>551.94098750000001</v>
      </c>
    </row>
    <row r="83" spans="1:7" x14ac:dyDescent="0.2">
      <c r="A83" s="393" t="s">
        <v>744</v>
      </c>
      <c r="B83" s="394" t="s">
        <v>740</v>
      </c>
      <c r="C83" s="393" t="s">
        <v>744</v>
      </c>
      <c r="D83" s="386">
        <v>1.0200000000000001E-2</v>
      </c>
      <c r="E83" s="395">
        <f t="shared" si="3"/>
        <v>3111</v>
      </c>
      <c r="F83" s="111">
        <f t="shared" si="4"/>
        <v>9007.6769160000022</v>
      </c>
      <c r="G83" s="111">
        <f t="shared" si="5"/>
        <v>750.63974300000018</v>
      </c>
    </row>
    <row r="84" spans="1:7" x14ac:dyDescent="0.2">
      <c r="A84" s="393" t="s">
        <v>745</v>
      </c>
      <c r="B84" s="394" t="s">
        <v>740</v>
      </c>
      <c r="C84" s="393" t="s">
        <v>745</v>
      </c>
      <c r="D84" s="386">
        <v>1.0200000000000001E-2</v>
      </c>
      <c r="E84" s="395">
        <f t="shared" si="3"/>
        <v>3111</v>
      </c>
      <c r="F84" s="111">
        <f t="shared" si="4"/>
        <v>9007.6769160000022</v>
      </c>
      <c r="G84" s="111">
        <f t="shared" si="5"/>
        <v>750.63974300000018</v>
      </c>
    </row>
    <row r="85" spans="1:7" x14ac:dyDescent="0.2">
      <c r="A85" s="393" t="s">
        <v>746</v>
      </c>
      <c r="B85" s="394" t="s">
        <v>747</v>
      </c>
      <c r="C85" s="393" t="s">
        <v>746</v>
      </c>
      <c r="D85" s="386">
        <v>7.4000000000000003E-3</v>
      </c>
      <c r="E85" s="395">
        <f t="shared" si="3"/>
        <v>2257</v>
      </c>
      <c r="F85" s="111">
        <f t="shared" si="4"/>
        <v>6534.9812920000004</v>
      </c>
      <c r="G85" s="111">
        <f t="shared" si="5"/>
        <v>544.58177433333333</v>
      </c>
    </row>
    <row r="86" spans="1:7" x14ac:dyDescent="0.2">
      <c r="A86" s="393" t="s">
        <v>748</v>
      </c>
      <c r="B86" s="394" t="s">
        <v>747</v>
      </c>
      <c r="C86" s="393" t="s">
        <v>748</v>
      </c>
      <c r="D86" s="386">
        <v>7.4999999999999997E-3</v>
      </c>
      <c r="E86" s="395">
        <f t="shared" si="3"/>
        <v>2287.5</v>
      </c>
      <c r="F86" s="111">
        <f t="shared" si="4"/>
        <v>6623.2918500000005</v>
      </c>
      <c r="G86" s="111">
        <f t="shared" si="5"/>
        <v>551.94098750000001</v>
      </c>
    </row>
    <row r="87" spans="1:7" x14ac:dyDescent="0.2">
      <c r="A87" s="393" t="s">
        <v>749</v>
      </c>
      <c r="B87" s="394" t="s">
        <v>747</v>
      </c>
      <c r="C87" s="393" t="s">
        <v>749</v>
      </c>
      <c r="D87" s="386">
        <v>7.4999999999999997E-3</v>
      </c>
      <c r="E87" s="395">
        <f t="shared" si="3"/>
        <v>2287.5</v>
      </c>
      <c r="F87" s="111">
        <f t="shared" si="4"/>
        <v>6623.2918500000005</v>
      </c>
      <c r="G87" s="111">
        <f t="shared" si="5"/>
        <v>551.94098750000001</v>
      </c>
    </row>
    <row r="88" spans="1:7" x14ac:dyDescent="0.2">
      <c r="A88" s="393" t="s">
        <v>750</v>
      </c>
      <c r="B88" s="394" t="s">
        <v>747</v>
      </c>
      <c r="C88" s="393" t="s">
        <v>750</v>
      </c>
      <c r="D88" s="386">
        <v>7.4999999999999997E-3</v>
      </c>
      <c r="E88" s="395">
        <f t="shared" si="3"/>
        <v>2287.5</v>
      </c>
      <c r="F88" s="111">
        <f t="shared" si="4"/>
        <v>6623.2918500000005</v>
      </c>
      <c r="G88" s="111">
        <f t="shared" si="5"/>
        <v>551.94098750000001</v>
      </c>
    </row>
    <row r="89" spans="1:7" x14ac:dyDescent="0.2">
      <c r="A89" s="393" t="s">
        <v>751</v>
      </c>
      <c r="B89" s="394" t="s">
        <v>747</v>
      </c>
      <c r="C89" s="393" t="s">
        <v>751</v>
      </c>
      <c r="D89" s="386">
        <v>8.3000000000000001E-3</v>
      </c>
      <c r="E89" s="395">
        <f t="shared" si="3"/>
        <v>2531.5</v>
      </c>
      <c r="F89" s="111">
        <f t="shared" si="4"/>
        <v>7329.7763140000006</v>
      </c>
      <c r="G89" s="111">
        <f t="shared" si="5"/>
        <v>610.81469283333342</v>
      </c>
    </row>
    <row r="90" spans="1:7" x14ac:dyDescent="0.2">
      <c r="A90" s="393" t="s">
        <v>752</v>
      </c>
      <c r="B90" s="394" t="s">
        <v>747</v>
      </c>
      <c r="C90" s="393" t="s">
        <v>752</v>
      </c>
      <c r="D90" s="386">
        <v>8.3000000000000001E-3</v>
      </c>
      <c r="E90" s="395">
        <f t="shared" si="3"/>
        <v>2531.5</v>
      </c>
      <c r="F90" s="111">
        <f t="shared" si="4"/>
        <v>7329.7763140000006</v>
      </c>
      <c r="G90" s="111">
        <f t="shared" si="5"/>
        <v>610.81469283333342</v>
      </c>
    </row>
    <row r="91" spans="1:7" x14ac:dyDescent="0.2">
      <c r="A91" s="393" t="s">
        <v>753</v>
      </c>
      <c r="B91" s="394" t="s">
        <v>754</v>
      </c>
      <c r="C91" s="393" t="s">
        <v>753</v>
      </c>
      <c r="D91" s="386">
        <v>7.4999999999999997E-3</v>
      </c>
      <c r="E91" s="395">
        <f t="shared" si="3"/>
        <v>2287.5</v>
      </c>
      <c r="F91" s="111">
        <f t="shared" si="4"/>
        <v>6623.2918500000005</v>
      </c>
      <c r="G91" s="111">
        <f t="shared" si="5"/>
        <v>551.94098750000001</v>
      </c>
    </row>
    <row r="92" spans="1:7" x14ac:dyDescent="0.2">
      <c r="A92" s="393" t="s">
        <v>755</v>
      </c>
      <c r="B92" s="394" t="s">
        <v>754</v>
      </c>
      <c r="C92" s="393" t="s">
        <v>755</v>
      </c>
      <c r="D92" s="386">
        <v>7.4999999999999997E-3</v>
      </c>
      <c r="E92" s="395">
        <f t="shared" si="3"/>
        <v>2287.5</v>
      </c>
      <c r="F92" s="111">
        <f t="shared" si="4"/>
        <v>6623.2918500000005</v>
      </c>
      <c r="G92" s="111">
        <f t="shared" si="5"/>
        <v>551.94098750000001</v>
      </c>
    </row>
    <row r="93" spans="1:7" x14ac:dyDescent="0.2">
      <c r="A93" s="393" t="s">
        <v>756</v>
      </c>
      <c r="B93" s="394" t="s">
        <v>754</v>
      </c>
      <c r="C93" s="393" t="s">
        <v>756</v>
      </c>
      <c r="D93" s="386">
        <v>7.4999999999999997E-3</v>
      </c>
      <c r="E93" s="395">
        <f t="shared" si="3"/>
        <v>2287.5</v>
      </c>
      <c r="F93" s="111">
        <f t="shared" si="4"/>
        <v>6623.2918500000005</v>
      </c>
      <c r="G93" s="111">
        <f t="shared" si="5"/>
        <v>551.94098750000001</v>
      </c>
    </row>
    <row r="94" spans="1:7" x14ac:dyDescent="0.2">
      <c r="A94" s="393" t="s">
        <v>757</v>
      </c>
      <c r="B94" s="394" t="s">
        <v>754</v>
      </c>
      <c r="C94" s="393" t="s">
        <v>757</v>
      </c>
      <c r="D94" s="386">
        <v>7.4999999999999997E-3</v>
      </c>
      <c r="E94" s="395">
        <f t="shared" si="3"/>
        <v>2287.5</v>
      </c>
      <c r="F94" s="111">
        <f t="shared" si="4"/>
        <v>6623.2918500000005</v>
      </c>
      <c r="G94" s="111">
        <f t="shared" si="5"/>
        <v>551.94098750000001</v>
      </c>
    </row>
    <row r="95" spans="1:7" x14ac:dyDescent="0.2">
      <c r="A95" s="393" t="s">
        <v>758</v>
      </c>
      <c r="B95" s="394" t="s">
        <v>754</v>
      </c>
      <c r="C95" s="393" t="s">
        <v>758</v>
      </c>
      <c r="D95" s="386">
        <v>1.0200000000000001E-2</v>
      </c>
      <c r="E95" s="395">
        <f t="shared" si="3"/>
        <v>3111</v>
      </c>
      <c r="F95" s="111">
        <f t="shared" si="4"/>
        <v>9007.6769160000022</v>
      </c>
      <c r="G95" s="111">
        <f t="shared" si="5"/>
        <v>750.63974300000018</v>
      </c>
    </row>
    <row r="96" spans="1:7" x14ac:dyDescent="0.2">
      <c r="A96" s="393" t="s">
        <v>759</v>
      </c>
      <c r="B96" s="394" t="s">
        <v>754</v>
      </c>
      <c r="C96" s="393" t="s">
        <v>759</v>
      </c>
      <c r="D96" s="386">
        <v>1.0200000000000001E-2</v>
      </c>
      <c r="E96" s="395">
        <f t="shared" si="3"/>
        <v>3111</v>
      </c>
      <c r="F96" s="111">
        <f t="shared" si="4"/>
        <v>9007.6769160000022</v>
      </c>
      <c r="G96" s="111">
        <f t="shared" si="5"/>
        <v>750.63974300000018</v>
      </c>
    </row>
    <row r="97" spans="1:7" x14ac:dyDescent="0.2">
      <c r="A97" s="393" t="s">
        <v>760</v>
      </c>
      <c r="B97" s="394" t="s">
        <v>761</v>
      </c>
      <c r="C97" s="393" t="s">
        <v>760</v>
      </c>
      <c r="D97" s="386">
        <v>7.4999999999999997E-3</v>
      </c>
      <c r="E97" s="395">
        <f t="shared" si="3"/>
        <v>2287.5</v>
      </c>
      <c r="F97" s="111">
        <f t="shared" si="4"/>
        <v>6623.2918500000005</v>
      </c>
      <c r="G97" s="111">
        <f t="shared" si="5"/>
        <v>551.94098750000001</v>
      </c>
    </row>
    <row r="98" spans="1:7" x14ac:dyDescent="0.2">
      <c r="A98" s="393" t="s">
        <v>762</v>
      </c>
      <c r="B98" s="394" t="s">
        <v>761</v>
      </c>
      <c r="C98" s="393" t="s">
        <v>762</v>
      </c>
      <c r="D98" s="386">
        <v>7.4999999999999997E-3</v>
      </c>
      <c r="E98" s="395">
        <f t="shared" si="3"/>
        <v>2287.5</v>
      </c>
      <c r="F98" s="111">
        <f t="shared" si="4"/>
        <v>6623.2918500000005</v>
      </c>
      <c r="G98" s="111">
        <f t="shared" si="5"/>
        <v>551.94098750000001</v>
      </c>
    </row>
    <row r="99" spans="1:7" x14ac:dyDescent="0.2">
      <c r="A99" s="393" t="s">
        <v>763</v>
      </c>
      <c r="B99" s="394" t="s">
        <v>761</v>
      </c>
      <c r="C99" s="393" t="s">
        <v>763</v>
      </c>
      <c r="D99" s="386">
        <v>7.4999999999999997E-3</v>
      </c>
      <c r="E99" s="395">
        <f t="shared" si="3"/>
        <v>2287.5</v>
      </c>
      <c r="F99" s="111">
        <f t="shared" si="4"/>
        <v>6623.2918500000005</v>
      </c>
      <c r="G99" s="111">
        <f t="shared" si="5"/>
        <v>551.94098750000001</v>
      </c>
    </row>
    <row r="100" spans="1:7" x14ac:dyDescent="0.2">
      <c r="A100" s="393" t="s">
        <v>764</v>
      </c>
      <c r="B100" s="394" t="s">
        <v>761</v>
      </c>
      <c r="C100" s="393" t="s">
        <v>764</v>
      </c>
      <c r="D100" s="386">
        <v>7.4999999999999997E-3</v>
      </c>
      <c r="E100" s="395">
        <f t="shared" ref="E100:E128" si="6">$E$4*D100</f>
        <v>2287.5</v>
      </c>
      <c r="F100" s="111">
        <f t="shared" ref="F100:F128" si="7">$B$4*D100</f>
        <v>6623.2918500000005</v>
      </c>
      <c r="G100" s="111">
        <f t="shared" ref="G100:G128" si="8">($B$4*D100)/12</f>
        <v>551.94098750000001</v>
      </c>
    </row>
    <row r="101" spans="1:7" x14ac:dyDescent="0.2">
      <c r="A101" s="393" t="s">
        <v>765</v>
      </c>
      <c r="B101" s="394" t="s">
        <v>761</v>
      </c>
      <c r="C101" s="393" t="s">
        <v>765</v>
      </c>
      <c r="D101" s="386">
        <v>7.4999999999999997E-3</v>
      </c>
      <c r="E101" s="395">
        <f t="shared" si="6"/>
        <v>2287.5</v>
      </c>
      <c r="F101" s="111">
        <f t="shared" si="7"/>
        <v>6623.2918500000005</v>
      </c>
      <c r="G101" s="111">
        <f t="shared" si="8"/>
        <v>551.94098750000001</v>
      </c>
    </row>
    <row r="102" spans="1:7" x14ac:dyDescent="0.2">
      <c r="A102" s="393" t="s">
        <v>766</v>
      </c>
      <c r="B102" s="394" t="s">
        <v>761</v>
      </c>
      <c r="C102" s="393" t="s">
        <v>766</v>
      </c>
      <c r="D102" s="386">
        <v>7.4999999999999997E-3</v>
      </c>
      <c r="E102" s="395">
        <f t="shared" si="6"/>
        <v>2287.5</v>
      </c>
      <c r="F102" s="111">
        <f t="shared" si="7"/>
        <v>6623.2918500000005</v>
      </c>
      <c r="G102" s="111">
        <f t="shared" si="8"/>
        <v>551.94098750000001</v>
      </c>
    </row>
    <row r="103" spans="1:7" x14ac:dyDescent="0.2">
      <c r="A103" s="393" t="s">
        <v>767</v>
      </c>
      <c r="B103" s="394" t="s">
        <v>761</v>
      </c>
      <c r="C103" s="393" t="s">
        <v>767</v>
      </c>
      <c r="D103" s="386">
        <v>8.3000000000000001E-3</v>
      </c>
      <c r="E103" s="395">
        <f t="shared" si="6"/>
        <v>2531.5</v>
      </c>
      <c r="F103" s="111">
        <f t="shared" si="7"/>
        <v>7329.7763140000006</v>
      </c>
      <c r="G103" s="111">
        <f t="shared" si="8"/>
        <v>610.81469283333342</v>
      </c>
    </row>
    <row r="104" spans="1:7" x14ac:dyDescent="0.2">
      <c r="A104" s="393" t="s">
        <v>768</v>
      </c>
      <c r="B104" s="394" t="s">
        <v>761</v>
      </c>
      <c r="C104" s="393" t="s">
        <v>768</v>
      </c>
      <c r="D104" s="386">
        <v>8.3000000000000001E-3</v>
      </c>
      <c r="E104" s="395">
        <f t="shared" si="6"/>
        <v>2531.5</v>
      </c>
      <c r="F104" s="111">
        <f t="shared" si="7"/>
        <v>7329.7763140000006</v>
      </c>
      <c r="G104" s="111">
        <f t="shared" si="8"/>
        <v>610.81469283333342</v>
      </c>
    </row>
    <row r="105" spans="1:7" x14ac:dyDescent="0.2">
      <c r="A105" s="393" t="s">
        <v>769</v>
      </c>
      <c r="B105" s="394" t="s">
        <v>761</v>
      </c>
      <c r="C105" s="393" t="s">
        <v>769</v>
      </c>
      <c r="D105" s="386">
        <v>8.3000000000000001E-3</v>
      </c>
      <c r="E105" s="395">
        <f t="shared" si="6"/>
        <v>2531.5</v>
      </c>
      <c r="F105" s="111">
        <f t="shared" si="7"/>
        <v>7329.7763140000006</v>
      </c>
      <c r="G105" s="111">
        <f t="shared" si="8"/>
        <v>610.81469283333342</v>
      </c>
    </row>
    <row r="106" spans="1:7" x14ac:dyDescent="0.2">
      <c r="A106" s="393" t="s">
        <v>770</v>
      </c>
      <c r="B106" s="394" t="s">
        <v>771</v>
      </c>
      <c r="C106" s="393" t="s">
        <v>770</v>
      </c>
      <c r="D106" s="386">
        <v>1.0200000000000001E-2</v>
      </c>
      <c r="E106" s="395">
        <f t="shared" si="6"/>
        <v>3111</v>
      </c>
      <c r="F106" s="111">
        <f t="shared" si="7"/>
        <v>9007.6769160000022</v>
      </c>
      <c r="G106" s="111">
        <f t="shared" si="8"/>
        <v>750.63974300000018</v>
      </c>
    </row>
    <row r="107" spans="1:7" x14ac:dyDescent="0.2">
      <c r="A107" s="393" t="s">
        <v>772</v>
      </c>
      <c r="B107" s="394" t="s">
        <v>771</v>
      </c>
      <c r="C107" s="393" t="s">
        <v>772</v>
      </c>
      <c r="D107" s="386">
        <v>1.0200000000000001E-2</v>
      </c>
      <c r="E107" s="395">
        <f t="shared" si="6"/>
        <v>3111</v>
      </c>
      <c r="F107" s="111">
        <f t="shared" si="7"/>
        <v>9007.6769160000022</v>
      </c>
      <c r="G107" s="111">
        <f t="shared" si="8"/>
        <v>750.63974300000018</v>
      </c>
    </row>
    <row r="108" spans="1:7" x14ac:dyDescent="0.2">
      <c r="A108" s="393" t="s">
        <v>773</v>
      </c>
      <c r="B108" s="394" t="s">
        <v>771</v>
      </c>
      <c r="C108" s="393" t="s">
        <v>773</v>
      </c>
      <c r="D108" s="386">
        <v>1.0200000000000001E-2</v>
      </c>
      <c r="E108" s="395">
        <f t="shared" si="6"/>
        <v>3111</v>
      </c>
      <c r="F108" s="111">
        <f t="shared" si="7"/>
        <v>9007.6769160000022</v>
      </c>
      <c r="G108" s="111">
        <f t="shared" si="8"/>
        <v>750.63974300000018</v>
      </c>
    </row>
    <row r="109" spans="1:7" x14ac:dyDescent="0.2">
      <c r="A109" s="393" t="s">
        <v>774</v>
      </c>
      <c r="B109" s="394" t="s">
        <v>771</v>
      </c>
      <c r="C109" s="393" t="s">
        <v>774</v>
      </c>
      <c r="D109" s="386">
        <v>1.0200000000000001E-2</v>
      </c>
      <c r="E109" s="395">
        <f t="shared" si="6"/>
        <v>3111</v>
      </c>
      <c r="F109" s="111">
        <f t="shared" si="7"/>
        <v>9007.6769160000022</v>
      </c>
      <c r="G109" s="111">
        <f t="shared" si="8"/>
        <v>750.63974300000018</v>
      </c>
    </row>
    <row r="110" spans="1:7" x14ac:dyDescent="0.2">
      <c r="A110" s="393" t="s">
        <v>775</v>
      </c>
      <c r="B110" s="394" t="s">
        <v>771</v>
      </c>
      <c r="C110" s="393" t="s">
        <v>775</v>
      </c>
      <c r="D110" s="386">
        <v>1.0200000000000001E-2</v>
      </c>
      <c r="E110" s="395">
        <f t="shared" si="6"/>
        <v>3111</v>
      </c>
      <c r="F110" s="111">
        <f t="shared" si="7"/>
        <v>9007.6769160000022</v>
      </c>
      <c r="G110" s="111">
        <f t="shared" si="8"/>
        <v>750.63974300000018</v>
      </c>
    </row>
    <row r="111" spans="1:7" x14ac:dyDescent="0.2">
      <c r="A111" s="393" t="s">
        <v>776</v>
      </c>
      <c r="B111" s="394" t="s">
        <v>771</v>
      </c>
      <c r="C111" s="393" t="s">
        <v>776</v>
      </c>
      <c r="D111" s="386">
        <v>1.0200000000000001E-2</v>
      </c>
      <c r="E111" s="395">
        <f t="shared" si="6"/>
        <v>3111</v>
      </c>
      <c r="F111" s="111">
        <f t="shared" si="7"/>
        <v>9007.6769160000022</v>
      </c>
      <c r="G111" s="111">
        <f t="shared" si="8"/>
        <v>750.63974300000018</v>
      </c>
    </row>
    <row r="112" spans="1:7" x14ac:dyDescent="0.2">
      <c r="A112" s="393" t="s">
        <v>777</v>
      </c>
      <c r="B112" s="394" t="s">
        <v>771</v>
      </c>
      <c r="C112" s="393" t="s">
        <v>777</v>
      </c>
      <c r="D112" s="386">
        <v>1.0200000000000001E-2</v>
      </c>
      <c r="E112" s="395">
        <f t="shared" si="6"/>
        <v>3111</v>
      </c>
      <c r="F112" s="111">
        <f t="shared" si="7"/>
        <v>9007.6769160000022</v>
      </c>
      <c r="G112" s="111">
        <f t="shared" si="8"/>
        <v>750.63974300000018</v>
      </c>
    </row>
    <row r="113" spans="1:7" x14ac:dyDescent="0.2">
      <c r="A113" s="393" t="s">
        <v>778</v>
      </c>
      <c r="B113" s="394" t="s">
        <v>771</v>
      </c>
      <c r="C113" s="393" t="s">
        <v>778</v>
      </c>
      <c r="D113" s="386">
        <v>1.0200000000000001E-2</v>
      </c>
      <c r="E113" s="395">
        <f t="shared" si="6"/>
        <v>3111</v>
      </c>
      <c r="F113" s="111">
        <f t="shared" si="7"/>
        <v>9007.6769160000022</v>
      </c>
      <c r="G113" s="111">
        <f t="shared" si="8"/>
        <v>750.63974300000018</v>
      </c>
    </row>
    <row r="114" spans="1:7" x14ac:dyDescent="0.2">
      <c r="A114" s="393" t="s">
        <v>779</v>
      </c>
      <c r="B114" s="394" t="s">
        <v>780</v>
      </c>
      <c r="C114" s="393" t="s">
        <v>779</v>
      </c>
      <c r="D114" s="386">
        <v>7.4999999999999997E-3</v>
      </c>
      <c r="E114" s="395">
        <f t="shared" si="6"/>
        <v>2287.5</v>
      </c>
      <c r="F114" s="111">
        <f t="shared" si="7"/>
        <v>6623.2918500000005</v>
      </c>
      <c r="G114" s="111">
        <f t="shared" si="8"/>
        <v>551.94098750000001</v>
      </c>
    </row>
    <row r="115" spans="1:7" x14ac:dyDescent="0.2">
      <c r="A115" s="393" t="s">
        <v>781</v>
      </c>
      <c r="B115" s="394" t="s">
        <v>780</v>
      </c>
      <c r="C115" s="393" t="s">
        <v>781</v>
      </c>
      <c r="D115" s="386">
        <v>7.4999999999999997E-3</v>
      </c>
      <c r="E115" s="395">
        <f t="shared" si="6"/>
        <v>2287.5</v>
      </c>
      <c r="F115" s="111">
        <f t="shared" si="7"/>
        <v>6623.2918500000005</v>
      </c>
      <c r="G115" s="111">
        <f t="shared" si="8"/>
        <v>551.94098750000001</v>
      </c>
    </row>
    <row r="116" spans="1:7" x14ac:dyDescent="0.2">
      <c r="A116" s="393" t="s">
        <v>782</v>
      </c>
      <c r="B116" s="394" t="s">
        <v>780</v>
      </c>
      <c r="C116" s="393" t="s">
        <v>782</v>
      </c>
      <c r="D116" s="386">
        <v>7.4999999999999997E-3</v>
      </c>
      <c r="E116" s="395">
        <f t="shared" si="6"/>
        <v>2287.5</v>
      </c>
      <c r="F116" s="111">
        <f t="shared" si="7"/>
        <v>6623.2918500000005</v>
      </c>
      <c r="G116" s="111">
        <f t="shared" si="8"/>
        <v>551.94098750000001</v>
      </c>
    </row>
    <row r="117" spans="1:7" x14ac:dyDescent="0.2">
      <c r="A117" s="393" t="s">
        <v>783</v>
      </c>
      <c r="B117" s="394" t="s">
        <v>780</v>
      </c>
      <c r="C117" s="393" t="s">
        <v>783</v>
      </c>
      <c r="D117" s="386">
        <v>7.4999999999999997E-3</v>
      </c>
      <c r="E117" s="395">
        <f t="shared" si="6"/>
        <v>2287.5</v>
      </c>
      <c r="F117" s="111">
        <f t="shared" si="7"/>
        <v>6623.2918500000005</v>
      </c>
      <c r="G117" s="111">
        <f t="shared" si="8"/>
        <v>551.94098750000001</v>
      </c>
    </row>
    <row r="118" spans="1:7" x14ac:dyDescent="0.2">
      <c r="A118" s="393" t="s">
        <v>784</v>
      </c>
      <c r="B118" s="394" t="s">
        <v>780</v>
      </c>
      <c r="C118" s="393" t="s">
        <v>784</v>
      </c>
      <c r="D118" s="386">
        <v>1.0200000000000001E-2</v>
      </c>
      <c r="E118" s="395">
        <f t="shared" si="6"/>
        <v>3111</v>
      </c>
      <c r="F118" s="111">
        <f t="shared" si="7"/>
        <v>9007.6769160000022</v>
      </c>
      <c r="G118" s="111">
        <f t="shared" si="8"/>
        <v>750.63974300000018</v>
      </c>
    </row>
    <row r="119" spans="1:7" x14ac:dyDescent="0.2">
      <c r="A119" s="393" t="s">
        <v>785</v>
      </c>
      <c r="B119" s="394" t="s">
        <v>780</v>
      </c>
      <c r="C119" s="393" t="s">
        <v>785</v>
      </c>
      <c r="D119" s="386">
        <v>1.0200000000000001E-2</v>
      </c>
      <c r="E119" s="395">
        <f t="shared" si="6"/>
        <v>3111</v>
      </c>
      <c r="F119" s="111">
        <f t="shared" si="7"/>
        <v>9007.6769160000022</v>
      </c>
      <c r="G119" s="111">
        <f t="shared" si="8"/>
        <v>750.63974300000018</v>
      </c>
    </row>
    <row r="120" spans="1:7" x14ac:dyDescent="0.2">
      <c r="A120" s="393" t="s">
        <v>786</v>
      </c>
      <c r="B120" s="394" t="s">
        <v>787</v>
      </c>
      <c r="C120" s="393" t="s">
        <v>786</v>
      </c>
      <c r="D120" s="386">
        <v>7.4999999999999997E-3</v>
      </c>
      <c r="E120" s="395">
        <f t="shared" si="6"/>
        <v>2287.5</v>
      </c>
      <c r="F120" s="111">
        <f t="shared" si="7"/>
        <v>6623.2918500000005</v>
      </c>
      <c r="G120" s="111">
        <f t="shared" si="8"/>
        <v>551.94098750000001</v>
      </c>
    </row>
    <row r="121" spans="1:7" x14ac:dyDescent="0.2">
      <c r="A121" s="393" t="s">
        <v>788</v>
      </c>
      <c r="B121" s="394" t="s">
        <v>787</v>
      </c>
      <c r="C121" s="393" t="s">
        <v>788</v>
      </c>
      <c r="D121" s="386">
        <v>7.4999999999999997E-3</v>
      </c>
      <c r="E121" s="395">
        <f t="shared" si="6"/>
        <v>2287.5</v>
      </c>
      <c r="F121" s="111">
        <f t="shared" si="7"/>
        <v>6623.2918500000005</v>
      </c>
      <c r="G121" s="111">
        <f t="shared" si="8"/>
        <v>551.94098750000001</v>
      </c>
    </row>
    <row r="122" spans="1:7" x14ac:dyDescent="0.2">
      <c r="A122" s="393" t="s">
        <v>789</v>
      </c>
      <c r="B122" s="394" t="s">
        <v>787</v>
      </c>
      <c r="C122" s="393" t="s">
        <v>789</v>
      </c>
      <c r="D122" s="386">
        <v>7.4999999999999997E-3</v>
      </c>
      <c r="E122" s="395">
        <f t="shared" si="6"/>
        <v>2287.5</v>
      </c>
      <c r="F122" s="111">
        <f t="shared" si="7"/>
        <v>6623.2918500000005</v>
      </c>
      <c r="G122" s="111">
        <f t="shared" si="8"/>
        <v>551.94098750000001</v>
      </c>
    </row>
    <row r="123" spans="1:7" x14ac:dyDescent="0.2">
      <c r="A123" s="393" t="s">
        <v>790</v>
      </c>
      <c r="B123" s="394" t="s">
        <v>787</v>
      </c>
      <c r="C123" s="393" t="s">
        <v>790</v>
      </c>
      <c r="D123" s="386">
        <v>7.4999999999999997E-3</v>
      </c>
      <c r="E123" s="395">
        <f t="shared" si="6"/>
        <v>2287.5</v>
      </c>
      <c r="F123" s="111">
        <f t="shared" si="7"/>
        <v>6623.2918500000005</v>
      </c>
      <c r="G123" s="111">
        <f t="shared" si="8"/>
        <v>551.94098750000001</v>
      </c>
    </row>
    <row r="124" spans="1:7" x14ac:dyDescent="0.2">
      <c r="A124" s="393" t="s">
        <v>791</v>
      </c>
      <c r="B124" s="394" t="s">
        <v>787</v>
      </c>
      <c r="C124" s="393" t="s">
        <v>791</v>
      </c>
      <c r="D124" s="386">
        <v>7.4999999999999997E-3</v>
      </c>
      <c r="E124" s="395">
        <f t="shared" si="6"/>
        <v>2287.5</v>
      </c>
      <c r="F124" s="111">
        <f t="shared" si="7"/>
        <v>6623.2918500000005</v>
      </c>
      <c r="G124" s="111">
        <f t="shared" si="8"/>
        <v>551.94098750000001</v>
      </c>
    </row>
    <row r="125" spans="1:7" x14ac:dyDescent="0.2">
      <c r="A125" s="393" t="s">
        <v>792</v>
      </c>
      <c r="B125" s="394" t="s">
        <v>787</v>
      </c>
      <c r="C125" s="393" t="s">
        <v>792</v>
      </c>
      <c r="D125" s="386">
        <v>7.4999999999999997E-3</v>
      </c>
      <c r="E125" s="395">
        <f t="shared" si="6"/>
        <v>2287.5</v>
      </c>
      <c r="F125" s="111">
        <f t="shared" si="7"/>
        <v>6623.2918500000005</v>
      </c>
      <c r="G125" s="111">
        <f t="shared" si="8"/>
        <v>551.94098750000001</v>
      </c>
    </row>
    <row r="126" spans="1:7" x14ac:dyDescent="0.2">
      <c r="A126" s="393" t="s">
        <v>793</v>
      </c>
      <c r="B126" s="394" t="s">
        <v>787</v>
      </c>
      <c r="C126" s="393" t="s">
        <v>793</v>
      </c>
      <c r="D126" s="386">
        <v>7.4999999999999997E-3</v>
      </c>
      <c r="E126" s="395">
        <f t="shared" si="6"/>
        <v>2287.5</v>
      </c>
      <c r="F126" s="111">
        <f t="shared" si="7"/>
        <v>6623.2918500000005</v>
      </c>
      <c r="G126" s="111">
        <f t="shared" si="8"/>
        <v>551.94098750000001</v>
      </c>
    </row>
    <row r="127" spans="1:7" x14ac:dyDescent="0.2">
      <c r="A127" s="393" t="s">
        <v>794</v>
      </c>
      <c r="B127" s="394" t="s">
        <v>787</v>
      </c>
      <c r="C127" s="393" t="s">
        <v>794</v>
      </c>
      <c r="D127" s="386">
        <v>7.4999999999999997E-3</v>
      </c>
      <c r="E127" s="395">
        <f t="shared" si="6"/>
        <v>2287.5</v>
      </c>
      <c r="F127" s="111">
        <f t="shared" si="7"/>
        <v>6623.2918500000005</v>
      </c>
      <c r="G127" s="111">
        <f t="shared" si="8"/>
        <v>551.94098750000001</v>
      </c>
    </row>
    <row r="128" spans="1:7" x14ac:dyDescent="0.2">
      <c r="A128" s="393" t="s">
        <v>795</v>
      </c>
      <c r="B128" s="394" t="s">
        <v>787</v>
      </c>
      <c r="C128" s="393" t="s">
        <v>795</v>
      </c>
      <c r="D128" s="386">
        <v>7.4999999999999997E-3</v>
      </c>
      <c r="E128" s="395">
        <f t="shared" si="6"/>
        <v>2287.5</v>
      </c>
      <c r="F128" s="111">
        <f t="shared" si="7"/>
        <v>6623.2918500000005</v>
      </c>
      <c r="G128" s="111">
        <f t="shared" si="8"/>
        <v>551.94098750000001</v>
      </c>
    </row>
    <row r="129" spans="5:7" x14ac:dyDescent="0.2">
      <c r="E129" s="111">
        <f>SUM(E7:E128)</f>
        <v>305000</v>
      </c>
      <c r="F129" s="111">
        <f t="shared" ref="F129:G129" si="9">SUM(F7:F128)</f>
        <v>883105.58000000042</v>
      </c>
      <c r="G129" s="111">
        <f t="shared" si="9"/>
        <v>73592.131666666552</v>
      </c>
    </row>
  </sheetData>
  <sheetProtection algorithmName="SHA-512" hashValue="VWAOpEWGomyEABvNRJur3Atunp36lfXmUMXh9JLa0dSaTWcqOeyMEpYSIFoK42fT25puMdcN2UjHCSGaXZQ3HA==" saltValue="G115dkKTXD5DgbQeWEkTvg==" spinCount="100000" sheet="1" objects="1" scenarios="1"/>
  <mergeCells count="3">
    <mergeCell ref="A1:F1"/>
    <mergeCell ref="E4:F4"/>
    <mergeCell ref="E3:F3"/>
  </mergeCells>
  <pageMargins left="0.5" right="0.5" top="0.75" bottom="0.75" header="0.3" footer="0.3"/>
  <pageSetup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21FC-E25C-495D-831E-F1FABA08FC93}">
  <sheetPr codeName="Sheet5">
    <tabColor rgb="FF002060"/>
  </sheetPr>
  <dimension ref="B1:L25"/>
  <sheetViews>
    <sheetView workbookViewId="0">
      <selection activeCell="I16" sqref="I16:J16"/>
    </sheetView>
  </sheetViews>
  <sheetFormatPr defaultRowHeight="12.75" x14ac:dyDescent="0.2"/>
  <cols>
    <col min="1" max="1" width="4.140625" customWidth="1"/>
    <col min="2" max="2" width="2.5703125" customWidth="1"/>
    <col min="5" max="5" width="9.5703125" customWidth="1"/>
    <col min="6" max="6" width="6" customWidth="1"/>
    <col min="7" max="7" width="7.140625" customWidth="1"/>
    <col min="8" max="8" width="3.5703125" customWidth="1"/>
    <col min="9" max="9" width="12" customWidth="1"/>
    <col min="10" max="10" width="7.42578125" customWidth="1"/>
    <col min="11" max="11" width="8.140625" customWidth="1"/>
    <col min="12" max="12" width="15" customWidth="1"/>
  </cols>
  <sheetData>
    <row r="1" spans="2:12" ht="18" x14ac:dyDescent="0.25">
      <c r="B1" s="404" t="str">
        <f>CONCATENATE(Constants!B2," - ",Constants!B4," ","Proposed Budget")</f>
        <v>Mercer Park Condominium - 2023 Proposed Budget</v>
      </c>
      <c r="C1" s="404"/>
      <c r="D1" s="404"/>
      <c r="E1" s="404"/>
      <c r="F1" s="404"/>
      <c r="G1" s="404"/>
      <c r="H1" s="404"/>
      <c r="I1" s="404"/>
      <c r="J1" s="404"/>
      <c r="K1" s="404"/>
    </row>
    <row r="3" spans="2:12" ht="18" customHeight="1" x14ac:dyDescent="0.2">
      <c r="B3" s="405" t="s">
        <v>515</v>
      </c>
      <c r="C3" s="405"/>
      <c r="D3" s="405"/>
      <c r="E3" s="405"/>
      <c r="F3" s="405"/>
      <c r="G3" s="405"/>
      <c r="H3" s="405"/>
      <c r="I3" s="405"/>
      <c r="J3" s="405"/>
      <c r="K3" s="405"/>
    </row>
    <row r="4" spans="2:12" ht="18" customHeight="1" x14ac:dyDescent="0.2">
      <c r="B4" s="405" t="s">
        <v>516</v>
      </c>
      <c r="C4" s="405"/>
      <c r="D4" s="405"/>
      <c r="E4" s="405"/>
      <c r="F4" s="405"/>
      <c r="G4" s="405"/>
      <c r="H4" s="405"/>
      <c r="I4" s="405"/>
      <c r="J4" s="405"/>
      <c r="K4" s="405"/>
    </row>
    <row r="6" spans="2:12" s="106" customFormat="1" ht="18.75" customHeight="1" x14ac:dyDescent="0.2">
      <c r="B6" s="106" t="s">
        <v>527</v>
      </c>
    </row>
    <row r="7" spans="2:12" s="106" customFormat="1" ht="18.75" customHeight="1" x14ac:dyDescent="0.2">
      <c r="C7" s="5" t="s">
        <v>517</v>
      </c>
      <c r="L7" s="344">
        <v>44805</v>
      </c>
    </row>
    <row r="8" spans="2:12" s="106" customFormat="1" ht="18.75" customHeight="1" x14ac:dyDescent="0.2">
      <c r="C8" s="106" t="s">
        <v>518</v>
      </c>
      <c r="F8" s="402" t="s">
        <v>838</v>
      </c>
      <c r="G8" s="402"/>
      <c r="H8" s="402"/>
      <c r="I8" s="402"/>
      <c r="J8" s="402"/>
    </row>
    <row r="9" spans="2:12" s="106" customFormat="1" ht="18.75" customHeight="1" x14ac:dyDescent="0.2">
      <c r="C9" s="106" t="s">
        <v>519</v>
      </c>
      <c r="K9" s="407">
        <v>0</v>
      </c>
      <c r="L9" s="408"/>
    </row>
    <row r="10" spans="2:12" s="106" customFormat="1" ht="18.75" customHeight="1" x14ac:dyDescent="0.2">
      <c r="C10" s="106" t="s">
        <v>520</v>
      </c>
      <c r="L10" s="345" t="s">
        <v>840</v>
      </c>
    </row>
    <row r="11" spans="2:12" s="106" customFormat="1" ht="18.75" customHeight="1" x14ac:dyDescent="0.2"/>
    <row r="12" spans="2:12" s="106" customFormat="1" ht="18.75" customHeight="1" x14ac:dyDescent="0.2">
      <c r="C12" s="106" t="s">
        <v>521</v>
      </c>
      <c r="I12" s="402">
        <f>' 2023Budget'!H261</f>
        <v>305000</v>
      </c>
      <c r="J12" s="402"/>
    </row>
    <row r="13" spans="2:12" s="106" customFormat="1" ht="18.75" customHeight="1" x14ac:dyDescent="0.2"/>
    <row r="14" spans="2:12" s="106" customFormat="1" ht="18.75" customHeight="1" x14ac:dyDescent="0.2">
      <c r="B14" s="106" t="s">
        <v>522</v>
      </c>
    </row>
    <row r="15" spans="2:12" s="106" customFormat="1" ht="18.75" customHeight="1" x14ac:dyDescent="0.2">
      <c r="C15" s="106" t="s">
        <v>523</v>
      </c>
      <c r="H15" s="406">
        <v>24374</v>
      </c>
      <c r="I15" s="402"/>
    </row>
    <row r="16" spans="2:12" s="106" customFormat="1" ht="18.75" customHeight="1" x14ac:dyDescent="0.2">
      <c r="C16" s="106" t="s">
        <v>524</v>
      </c>
      <c r="I16" s="401">
        <v>0.13</v>
      </c>
      <c r="J16" s="402"/>
    </row>
    <row r="17" spans="2:8" s="106" customFormat="1" ht="18.75" customHeight="1" x14ac:dyDescent="0.2"/>
    <row r="18" spans="2:8" s="106" customFormat="1" ht="18.75" customHeight="1" x14ac:dyDescent="0.2">
      <c r="B18" s="106" t="s">
        <v>525</v>
      </c>
    </row>
    <row r="19" spans="2:8" s="106" customFormat="1" ht="18.75" customHeight="1" x14ac:dyDescent="0.2">
      <c r="C19" s="106" t="s">
        <v>526</v>
      </c>
      <c r="G19" s="403" t="s">
        <v>512</v>
      </c>
      <c r="H19" s="403"/>
    </row>
    <row r="20" spans="2:8" s="106" customFormat="1" ht="18.75" customHeight="1" x14ac:dyDescent="0.2"/>
    <row r="21" spans="2:8" s="106" customFormat="1" ht="18.75" customHeight="1" x14ac:dyDescent="0.2">
      <c r="B21" s="106" t="s">
        <v>537</v>
      </c>
    </row>
    <row r="22" spans="2:8" s="106" customFormat="1" ht="18.75" customHeight="1" x14ac:dyDescent="0.2">
      <c r="B22" s="107" t="s">
        <v>538</v>
      </c>
    </row>
    <row r="23" spans="2:8" s="106" customFormat="1" ht="18.75" customHeight="1" x14ac:dyDescent="0.2">
      <c r="B23" s="107" t="s">
        <v>539</v>
      </c>
    </row>
    <row r="24" spans="2:8" s="106" customFormat="1" ht="18.75" customHeight="1" x14ac:dyDescent="0.2">
      <c r="B24" s="107" t="s">
        <v>540</v>
      </c>
    </row>
    <row r="25" spans="2:8" s="106" customFormat="1" ht="18.75" customHeight="1" x14ac:dyDescent="0.2">
      <c r="B25" s="107" t="s">
        <v>541</v>
      </c>
    </row>
  </sheetData>
  <mergeCells count="9">
    <mergeCell ref="I16:J16"/>
    <mergeCell ref="G19:H19"/>
    <mergeCell ref="B1:K1"/>
    <mergeCell ref="B3:K3"/>
    <mergeCell ref="B4:K4"/>
    <mergeCell ref="F8:J8"/>
    <mergeCell ref="I12:J12"/>
    <mergeCell ref="H15:I15"/>
    <mergeCell ref="K9:L9"/>
  </mergeCells>
  <dataValidations count="1">
    <dataValidation type="list" allowBlank="1" showInputMessage="1" showErrorMessage="1" sqref="G19:H19" xr:uid="{0D64D233-A1FA-484A-BFC0-F71C1F92595D}">
      <formula1>"Yes,No"</formula1>
    </dataValidation>
  </dataValidations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00"/>
    <pageSetUpPr fitToPage="1"/>
  </sheetPr>
  <dimension ref="A1:V3"/>
  <sheetViews>
    <sheetView workbookViewId="0">
      <selection sqref="A1:V2"/>
    </sheetView>
  </sheetViews>
  <sheetFormatPr defaultRowHeight="12.75" x14ac:dyDescent="0.2"/>
  <sheetData>
    <row r="1" spans="1:22" ht="15" customHeight="1" x14ac:dyDescent="0.25">
      <c r="A1" s="409" t="str">
        <f>Constants!B2</f>
        <v>Mercer Park Condominium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</row>
    <row r="2" spans="1:22" ht="15" customHeight="1" x14ac:dyDescent="0.25">
      <c r="A2" s="409" t="str">
        <f>CONCATENATE(Constants!B4, " Annual Budget")</f>
        <v>2023 Annual Budget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</row>
    <row r="3" spans="1:22" ht="12.75" customHeight="1" x14ac:dyDescent="0.3">
      <c r="A3" s="410" t="s">
        <v>15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</row>
  </sheetData>
  <sheetProtection selectLockedCells="1"/>
  <mergeCells count="3">
    <mergeCell ref="A1:V1"/>
    <mergeCell ref="A2:V2"/>
    <mergeCell ref="A3:V3"/>
  </mergeCells>
  <phoneticPr fontId="21" type="noConversion"/>
  <printOptions horizontalCentered="1"/>
  <pageMargins left="0.75" right="0.75" top="1" bottom="1" header="0.5" footer="0.5"/>
  <pageSetup scale="70" fitToHeight="0" orientation="portrait" horizontalDpi="200" verticalDpi="200" r:id="rId1"/>
  <headerFooter alignWithMargins="0">
    <oddFooter>&amp;C&amp;A&amp;RPage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C000"/>
    <pageSetUpPr fitToPage="1"/>
  </sheetPr>
  <dimension ref="A1:K65"/>
  <sheetViews>
    <sheetView workbookViewId="0">
      <selection activeCell="I20" sqref="I20"/>
    </sheetView>
  </sheetViews>
  <sheetFormatPr defaultColWidth="9.140625" defaultRowHeight="12.75" x14ac:dyDescent="0.2"/>
  <cols>
    <col min="1" max="1" width="37.140625" style="38" bestFit="1" customWidth="1"/>
    <col min="2" max="2" width="13.42578125" style="38" customWidth="1"/>
    <col min="3" max="3" width="13.42578125" style="180" bestFit="1" customWidth="1"/>
    <col min="4" max="4" width="12.28515625" style="180" bestFit="1" customWidth="1"/>
    <col min="5" max="6" width="12.28515625" style="180" customWidth="1"/>
    <col min="7" max="7" width="13.28515625" style="181" bestFit="1" customWidth="1"/>
    <col min="8" max="8" width="12.7109375" style="180" bestFit="1" customWidth="1"/>
    <col min="9" max="9" width="14.28515625" style="180" customWidth="1"/>
    <col min="10" max="10" width="1.5703125" style="180" customWidth="1"/>
    <col min="11" max="11" width="54.28515625" style="38" customWidth="1"/>
    <col min="12" max="16384" width="9.140625" style="38"/>
  </cols>
  <sheetData>
    <row r="1" spans="1:11" ht="18" x14ac:dyDescent="0.25">
      <c r="A1" s="411" t="str">
        <f>Constants!B2</f>
        <v>Mercer Park Condominium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15.75" x14ac:dyDescent="0.25">
      <c r="A2" s="412" t="str">
        <f>CONCATENATE(Constants!B4, " Annual Budget")</f>
        <v>2023 Annual Budget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1" ht="15.75" x14ac:dyDescent="0.25">
      <c r="A3" s="412" t="s">
        <v>13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1" ht="15.75" x14ac:dyDescent="0.25">
      <c r="A4" s="114"/>
      <c r="B4" s="114"/>
      <c r="C4" s="114"/>
      <c r="D4" s="114"/>
      <c r="E4" s="114"/>
      <c r="F4" s="115"/>
      <c r="G4" s="114"/>
      <c r="H4" s="114"/>
      <c r="I4" s="114"/>
      <c r="J4" s="114"/>
      <c r="K4" s="114"/>
    </row>
    <row r="6" spans="1:11" ht="51" x14ac:dyDescent="0.2">
      <c r="A6" s="116" t="s">
        <v>63</v>
      </c>
      <c r="B6" s="117" t="s">
        <v>609</v>
      </c>
      <c r="C6" s="117" t="s">
        <v>610</v>
      </c>
      <c r="D6" s="117" t="s">
        <v>611</v>
      </c>
      <c r="E6" s="117" t="s">
        <v>6</v>
      </c>
      <c r="F6" s="117" t="s">
        <v>3</v>
      </c>
      <c r="G6" s="118" t="s">
        <v>4</v>
      </c>
      <c r="H6" s="117" t="s">
        <v>5</v>
      </c>
      <c r="I6" s="117" t="s">
        <v>620</v>
      </c>
      <c r="J6" s="117"/>
      <c r="K6" s="119" t="s">
        <v>0</v>
      </c>
    </row>
    <row r="7" spans="1:11" x14ac:dyDescent="0.2">
      <c r="A7" s="120" t="s">
        <v>248</v>
      </c>
      <c r="B7" s="121">
        <f>' 2023Budget'!E8</f>
        <v>798413</v>
      </c>
      <c r="C7" s="121">
        <f>' 2023Budget'!G8</f>
        <v>7834000</v>
      </c>
      <c r="D7" s="121">
        <f>' 2023Budget'!H8</f>
        <v>883105.58000000007</v>
      </c>
      <c r="E7" s="122">
        <f t="shared" ref="E7:E13" si="0">D7/$D$37</f>
        <v>1.0000000000000002</v>
      </c>
      <c r="F7" s="123">
        <f>D7</f>
        <v>883105.58000000007</v>
      </c>
      <c r="G7" s="124">
        <f t="shared" ref="G7:G13" si="1">+F7/D$37</f>
        <v>1.0000000000000002</v>
      </c>
      <c r="H7" s="125">
        <f>+D7/12/Constants!$B$5</f>
        <v>603.21419398907108</v>
      </c>
      <c r="I7" s="126">
        <f t="shared" ref="I7:I13" si="2">IF(C7=0,"--",(D7-C7)/C7)</f>
        <v>-0.88727271125861629</v>
      </c>
      <c r="J7" s="124"/>
      <c r="K7" s="127" t="s">
        <v>253</v>
      </c>
    </row>
    <row r="8" spans="1:11" x14ac:dyDescent="0.2">
      <c r="A8" s="128" t="s">
        <v>65</v>
      </c>
      <c r="B8" s="129">
        <f>' 2023Budget'!E54</f>
        <v>0</v>
      </c>
      <c r="C8" s="129">
        <f>' 2023Budget'!G54</f>
        <v>0</v>
      </c>
      <c r="D8" s="129">
        <f>' 2023Budget'!H54</f>
        <v>0</v>
      </c>
      <c r="E8" s="130">
        <f t="shared" si="0"/>
        <v>0</v>
      </c>
      <c r="F8" s="123">
        <f t="shared" ref="F8:F13" si="3">F7+D8</f>
        <v>883105.58000000007</v>
      </c>
      <c r="G8" s="124">
        <f t="shared" si="1"/>
        <v>1.0000000000000002</v>
      </c>
      <c r="H8" s="131">
        <f>+D8/12/Constants!$B$5</f>
        <v>0</v>
      </c>
      <c r="I8" s="126" t="str">
        <f t="shared" si="2"/>
        <v>--</v>
      </c>
      <c r="J8" s="124"/>
      <c r="K8" s="127" t="s">
        <v>255</v>
      </c>
    </row>
    <row r="9" spans="1:11" x14ac:dyDescent="0.2">
      <c r="A9" s="132" t="s">
        <v>69</v>
      </c>
      <c r="B9" s="129">
        <f>' 2023Budget'!E51</f>
        <v>1500</v>
      </c>
      <c r="C9" s="129">
        <f>' 2023Budget'!G51</f>
        <v>2125.91</v>
      </c>
      <c r="D9" s="129">
        <f>' 2023Budget'!H51</f>
        <v>0</v>
      </c>
      <c r="E9" s="130">
        <f t="shared" si="0"/>
        <v>0</v>
      </c>
      <c r="F9" s="123">
        <f t="shared" si="3"/>
        <v>883105.58000000007</v>
      </c>
      <c r="G9" s="124">
        <f t="shared" si="1"/>
        <v>1.0000000000000002</v>
      </c>
      <c r="H9" s="131">
        <f>+D9/12/Constants!$B$5</f>
        <v>0</v>
      </c>
      <c r="I9" s="126">
        <f t="shared" si="2"/>
        <v>-1</v>
      </c>
      <c r="J9" s="124"/>
      <c r="K9" s="127" t="s">
        <v>252</v>
      </c>
    </row>
    <row r="10" spans="1:11" x14ac:dyDescent="0.2">
      <c r="A10" s="128" t="s">
        <v>66</v>
      </c>
      <c r="B10" s="129">
        <f>' 2023Budget'!E31</f>
        <v>0</v>
      </c>
      <c r="C10" s="129">
        <f>' 2023Budget'!G31</f>
        <v>10155</v>
      </c>
      <c r="D10" s="129">
        <f>' 2023Budget'!H31</f>
        <v>0</v>
      </c>
      <c r="E10" s="130">
        <f t="shared" si="0"/>
        <v>0</v>
      </c>
      <c r="F10" s="123">
        <f t="shared" si="3"/>
        <v>883105.58000000007</v>
      </c>
      <c r="G10" s="124">
        <f t="shared" si="1"/>
        <v>1.0000000000000002</v>
      </c>
      <c r="H10" s="131">
        <f>+D10/12/Constants!$B$5</f>
        <v>0</v>
      </c>
      <c r="I10" s="126">
        <f t="shared" si="2"/>
        <v>-1</v>
      </c>
      <c r="J10" s="124"/>
      <c r="K10" s="127" t="s">
        <v>135</v>
      </c>
    </row>
    <row r="11" spans="1:11" ht="12.75" customHeight="1" x14ac:dyDescent="0.2">
      <c r="A11" s="133" t="s">
        <v>249</v>
      </c>
      <c r="B11" s="123">
        <f>' 2023Budget'!E273</f>
        <v>0</v>
      </c>
      <c r="C11" s="123">
        <f>' 2023Budget'!G273</f>
        <v>0</v>
      </c>
      <c r="D11" s="123">
        <f>' 2023Budget'!H273</f>
        <v>0</v>
      </c>
      <c r="E11" s="130">
        <f t="shared" si="0"/>
        <v>0</v>
      </c>
      <c r="F11" s="123">
        <f t="shared" si="3"/>
        <v>883105.58000000007</v>
      </c>
      <c r="G11" s="124">
        <f t="shared" si="1"/>
        <v>1.0000000000000002</v>
      </c>
      <c r="H11" s="131">
        <f>+D11/12/Constants!$B$5</f>
        <v>0</v>
      </c>
      <c r="I11" s="126" t="str">
        <f t="shared" si="2"/>
        <v>--</v>
      </c>
      <c r="J11" s="124"/>
      <c r="K11" s="127" t="s">
        <v>254</v>
      </c>
    </row>
    <row r="12" spans="1:11" ht="12.75" customHeight="1" x14ac:dyDescent="0.2">
      <c r="A12" s="134" t="s">
        <v>250</v>
      </c>
      <c r="B12" s="123">
        <f>' 2023Budget'!E9</f>
        <v>0</v>
      </c>
      <c r="C12" s="123">
        <f>' 2023Budget'!G9</f>
        <v>0</v>
      </c>
      <c r="D12" s="123">
        <f>' 2023Budget'!H9</f>
        <v>0</v>
      </c>
      <c r="E12" s="130">
        <f t="shared" si="0"/>
        <v>0</v>
      </c>
      <c r="F12" s="123">
        <f t="shared" si="3"/>
        <v>883105.58000000007</v>
      </c>
      <c r="G12" s="124">
        <f t="shared" si="1"/>
        <v>1.0000000000000002</v>
      </c>
      <c r="H12" s="135">
        <f>+D12/12/Constants!$B$5</f>
        <v>0</v>
      </c>
      <c r="I12" s="126" t="str">
        <f t="shared" si="2"/>
        <v>--</v>
      </c>
      <c r="J12" s="124"/>
      <c r="K12" s="127"/>
    </row>
    <row r="13" spans="1:11" x14ac:dyDescent="0.2">
      <c r="A13" s="136" t="s">
        <v>30</v>
      </c>
      <c r="B13" s="129">
        <f>' 2023Budget'!E43</f>
        <v>0</v>
      </c>
      <c r="C13" s="129">
        <f>' 2023Budget'!G43</f>
        <v>0</v>
      </c>
      <c r="D13" s="129">
        <f>' 2023Budget'!H43</f>
        <v>0</v>
      </c>
      <c r="E13" s="130">
        <f t="shared" si="0"/>
        <v>0</v>
      </c>
      <c r="F13" s="123">
        <f t="shared" si="3"/>
        <v>883105.58000000007</v>
      </c>
      <c r="G13" s="124">
        <f t="shared" si="1"/>
        <v>1.0000000000000002</v>
      </c>
      <c r="H13" s="131">
        <f>+D13/12/Constants!$B$5</f>
        <v>0</v>
      </c>
      <c r="I13" s="126" t="str">
        <f t="shared" si="2"/>
        <v>--</v>
      </c>
      <c r="J13" s="124"/>
      <c r="K13" s="127" t="s">
        <v>251</v>
      </c>
    </row>
    <row r="14" spans="1:11" ht="5.25" customHeight="1" thickBot="1" x14ac:dyDescent="0.25">
      <c r="A14" s="137"/>
      <c r="B14" s="138"/>
      <c r="C14" s="138"/>
      <c r="D14" s="138"/>
      <c r="E14" s="139"/>
      <c r="F14" s="138"/>
      <c r="G14" s="140"/>
      <c r="H14" s="141"/>
      <c r="I14" s="140"/>
      <c r="J14" s="140"/>
      <c r="K14" s="142"/>
    </row>
    <row r="15" spans="1:11" ht="13.5" thickTop="1" x14ac:dyDescent="0.2">
      <c r="A15" s="143" t="s">
        <v>1</v>
      </c>
      <c r="B15" s="144">
        <f>SUM(B7:B13)</f>
        <v>799913</v>
      </c>
      <c r="C15" s="144">
        <f>SUM(C7:C13)</f>
        <v>7846280.9100000001</v>
      </c>
      <c r="D15" s="144">
        <f>SUM(D7:D13)</f>
        <v>883105.58000000007</v>
      </c>
      <c r="E15" s="145">
        <f>SUM(E7:E13)</f>
        <v>1.0000000000000002</v>
      </c>
      <c r="F15" s="146"/>
      <c r="G15" s="147"/>
      <c r="H15" s="148">
        <f>SUM(H7:H13)</f>
        <v>603.21419398907108</v>
      </c>
      <c r="I15" s="149">
        <f>(D15-C15)/C15</f>
        <v>-0.8874491507340132</v>
      </c>
      <c r="J15" s="150"/>
      <c r="K15" s="151" t="s">
        <v>15</v>
      </c>
    </row>
    <row r="16" spans="1:11" x14ac:dyDescent="0.2">
      <c r="A16" s="152"/>
      <c r="B16" s="153"/>
      <c r="C16" s="153"/>
      <c r="D16" s="153"/>
      <c r="E16" s="153"/>
      <c r="F16" s="153"/>
      <c r="G16" s="154"/>
      <c r="H16" s="153"/>
      <c r="I16" s="153"/>
      <c r="J16" s="153"/>
      <c r="K16" s="155"/>
    </row>
    <row r="17" spans="1:11" x14ac:dyDescent="0.2">
      <c r="A17" s="137"/>
      <c r="B17" s="156"/>
      <c r="C17" s="156"/>
      <c r="D17" s="156"/>
      <c r="E17" s="156"/>
      <c r="F17" s="156"/>
      <c r="G17" s="157"/>
      <c r="H17" s="156"/>
      <c r="I17" s="156"/>
      <c r="J17" s="156"/>
      <c r="K17" s="142"/>
    </row>
    <row r="18" spans="1:11" x14ac:dyDescent="0.2">
      <c r="A18" s="137"/>
      <c r="B18" s="156"/>
      <c r="C18" s="156"/>
      <c r="D18" s="156"/>
      <c r="E18" s="156"/>
      <c r="F18" s="156"/>
      <c r="G18" s="157"/>
      <c r="H18" s="156"/>
      <c r="I18" s="156"/>
      <c r="J18" s="156"/>
      <c r="K18" s="142"/>
    </row>
    <row r="19" spans="1:11" ht="51" x14ac:dyDescent="0.2">
      <c r="A19" s="116" t="s">
        <v>2</v>
      </c>
      <c r="B19" s="117" t="s">
        <v>609</v>
      </c>
      <c r="C19" s="117" t="s">
        <v>610</v>
      </c>
      <c r="D19" s="117" t="s">
        <v>611</v>
      </c>
      <c r="E19" s="117" t="s">
        <v>6</v>
      </c>
      <c r="F19" s="117" t="s">
        <v>3</v>
      </c>
      <c r="G19" s="118" t="s">
        <v>4</v>
      </c>
      <c r="H19" s="117" t="s">
        <v>5</v>
      </c>
      <c r="I19" s="117" t="s">
        <v>620</v>
      </c>
      <c r="J19" s="117"/>
      <c r="K19" s="119" t="s">
        <v>0</v>
      </c>
    </row>
    <row r="20" spans="1:11" x14ac:dyDescent="0.2">
      <c r="A20" s="136" t="s">
        <v>36</v>
      </c>
      <c r="B20" s="121">
        <f>' 2023Budget'!E148</f>
        <v>238518</v>
      </c>
      <c r="C20" s="121">
        <f>' 2023Budget'!G148</f>
        <v>238518</v>
      </c>
      <c r="D20" s="121">
        <f>' 2023Budget'!H148</f>
        <v>257592</v>
      </c>
      <c r="E20" s="122">
        <f t="shared" ref="E20:E35" si="4">D20/$D$37</f>
        <v>0.29168879218269689</v>
      </c>
      <c r="F20" s="123">
        <f>D20</f>
        <v>257592</v>
      </c>
      <c r="G20" s="124">
        <f t="shared" ref="G20:G35" si="5">+F20/D$37</f>
        <v>0.29168879218269689</v>
      </c>
      <c r="H20" s="125">
        <f>+D20/12/Constants!$B$5</f>
        <v>175.95081967213116</v>
      </c>
      <c r="I20" s="126">
        <f t="shared" ref="I20:I35" si="6">IF(C20=0,"--",(D20-C20)/C20)</f>
        <v>7.9968807385606119E-2</v>
      </c>
      <c r="J20" s="124"/>
      <c r="K20" s="127" t="s">
        <v>241</v>
      </c>
    </row>
    <row r="21" spans="1:11" x14ac:dyDescent="0.2">
      <c r="A21" s="136" t="s">
        <v>35</v>
      </c>
      <c r="B21" s="129">
        <f>' 2023Budget'!E127</f>
        <v>90748</v>
      </c>
      <c r="C21" s="129">
        <f>' 2023Budget'!G127</f>
        <v>83878.240000000005</v>
      </c>
      <c r="D21" s="129">
        <f>' 2023Budget'!H127</f>
        <v>93913</v>
      </c>
      <c r="E21" s="130">
        <f t="shared" si="4"/>
        <v>0.10634402287436572</v>
      </c>
      <c r="F21" s="123">
        <f>F20+D21</f>
        <v>351505</v>
      </c>
      <c r="G21" s="124">
        <f t="shared" si="5"/>
        <v>0.39803281505706262</v>
      </c>
      <c r="H21" s="131">
        <f>+D21/12/Constants!$B$5</f>
        <v>64.148224043715842</v>
      </c>
      <c r="I21" s="126">
        <f t="shared" si="6"/>
        <v>0.11963484212353519</v>
      </c>
      <c r="J21" s="124"/>
      <c r="K21" s="127" t="s">
        <v>239</v>
      </c>
    </row>
    <row r="22" spans="1:11" x14ac:dyDescent="0.2">
      <c r="A22" s="136" t="s">
        <v>42</v>
      </c>
      <c r="B22" s="123">
        <f>' 2023Budget'!E262</f>
        <v>284214</v>
      </c>
      <c r="C22" s="123">
        <f>' 2023Budget'!G262</f>
        <v>284214</v>
      </c>
      <c r="D22" s="123">
        <f>' 2023Budget'!H262</f>
        <v>305000</v>
      </c>
      <c r="E22" s="130">
        <f t="shared" si="4"/>
        <v>0.3453720675165477</v>
      </c>
      <c r="F22" s="123">
        <f t="shared" ref="F22:F35" si="7">F21+D22</f>
        <v>656505</v>
      </c>
      <c r="G22" s="124">
        <f t="shared" si="5"/>
        <v>0.74340488257361037</v>
      </c>
      <c r="H22" s="135">
        <f>+D22/12/Constants!$B$5</f>
        <v>208.33333333333334</v>
      </c>
      <c r="I22" s="126">
        <f t="shared" si="6"/>
        <v>7.3135032053311941E-2</v>
      </c>
      <c r="J22" s="124"/>
      <c r="K22" s="127" t="s">
        <v>247</v>
      </c>
    </row>
    <row r="23" spans="1:11" ht="12.75" customHeight="1" x14ac:dyDescent="0.2">
      <c r="A23" s="136" t="s">
        <v>34</v>
      </c>
      <c r="B23" s="129">
        <f>' 2023Budget'!E104</f>
        <v>53952</v>
      </c>
      <c r="C23" s="129">
        <f>' 2023Budget'!G104</f>
        <v>64240.39</v>
      </c>
      <c r="D23" s="129">
        <f>' 2023Budget'!H104</f>
        <v>65040</v>
      </c>
      <c r="E23" s="130">
        <f t="shared" si="4"/>
        <v>7.3649177938610699E-2</v>
      </c>
      <c r="F23" s="123">
        <f t="shared" si="7"/>
        <v>721545</v>
      </c>
      <c r="G23" s="124">
        <f t="shared" si="5"/>
        <v>0.81705406051222096</v>
      </c>
      <c r="H23" s="131">
        <f>+D23/12/Constants!$B$5</f>
        <v>44.42622950819672</v>
      </c>
      <c r="I23" s="126">
        <f t="shared" si="6"/>
        <v>1.2447153574254462E-2</v>
      </c>
      <c r="J23" s="124"/>
      <c r="K23" s="158" t="s">
        <v>131</v>
      </c>
    </row>
    <row r="24" spans="1:11" ht="12.75" customHeight="1" x14ac:dyDescent="0.2">
      <c r="A24" s="136" t="s">
        <v>39</v>
      </c>
      <c r="B24" s="129">
        <f>' 2023Budget'!E192</f>
        <v>54835</v>
      </c>
      <c r="C24" s="129">
        <f>' 2023Budget'!G192</f>
        <v>61794.020000000004</v>
      </c>
      <c r="D24" s="129">
        <f>' 2023Budget'!H192</f>
        <v>80203.58</v>
      </c>
      <c r="E24" s="130">
        <f t="shared" si="4"/>
        <v>9.0819922120750282E-2</v>
      </c>
      <c r="F24" s="123">
        <f t="shared" si="7"/>
        <v>801748.58</v>
      </c>
      <c r="G24" s="124">
        <f t="shared" si="5"/>
        <v>0.90787398263297125</v>
      </c>
      <c r="H24" s="131">
        <f>+D24/12/Constants!$B$5</f>
        <v>54.783866120218583</v>
      </c>
      <c r="I24" s="126">
        <f t="shared" si="6"/>
        <v>0.2979181480667546</v>
      </c>
      <c r="J24" s="124"/>
      <c r="K24" s="127" t="s">
        <v>135</v>
      </c>
    </row>
    <row r="25" spans="1:11" ht="12.75" customHeight="1" x14ac:dyDescent="0.2">
      <c r="A25" s="136" t="s">
        <v>41</v>
      </c>
      <c r="B25" s="129">
        <f>' 2023Budget'!E209</f>
        <v>52404</v>
      </c>
      <c r="C25" s="129">
        <f>' 2023Budget'!G209</f>
        <v>48130.509999999995</v>
      </c>
      <c r="D25" s="129">
        <f>' 2023Budget'!H209</f>
        <v>47640</v>
      </c>
      <c r="E25" s="130">
        <f t="shared" si="4"/>
        <v>5.3945984578650269E-2</v>
      </c>
      <c r="F25" s="123">
        <f t="shared" si="7"/>
        <v>849388.58</v>
      </c>
      <c r="G25" s="124">
        <f t="shared" si="5"/>
        <v>0.96181996721162155</v>
      </c>
      <c r="H25" s="131">
        <f>+D25/12/Constants!$B$5</f>
        <v>32.540983606557376</v>
      </c>
      <c r="I25" s="126">
        <f t="shared" si="6"/>
        <v>-1.0191248752610243E-2</v>
      </c>
      <c r="J25" s="124"/>
      <c r="K25" s="127" t="s">
        <v>244</v>
      </c>
    </row>
    <row r="26" spans="1:11" x14ac:dyDescent="0.2">
      <c r="A26" s="136" t="s">
        <v>505</v>
      </c>
      <c r="B26" s="129">
        <f>' 2023Budget'!E75+' 2023Budget'!E157</f>
        <v>3680</v>
      </c>
      <c r="C26" s="129">
        <f>' 2023Budget'!G75+' 2023Budget'!G157</f>
        <v>5606.08</v>
      </c>
      <c r="D26" s="129">
        <f>' 2023Budget'!H75+' 2023Budget'!H157</f>
        <v>5672</v>
      </c>
      <c r="E26" s="130">
        <f t="shared" si="4"/>
        <v>6.4227880883733065E-3</v>
      </c>
      <c r="F26" s="123">
        <f t="shared" si="7"/>
        <v>855060.58</v>
      </c>
      <c r="G26" s="124">
        <f t="shared" si="5"/>
        <v>0.96824275529999482</v>
      </c>
      <c r="H26" s="131">
        <f>+D26/12/Constants!$B$5</f>
        <v>3.8743169398907105</v>
      </c>
      <c r="I26" s="126">
        <f t="shared" si="6"/>
        <v>1.1758662024088146E-2</v>
      </c>
      <c r="J26" s="124"/>
      <c r="K26" s="127" t="s">
        <v>506</v>
      </c>
    </row>
    <row r="27" spans="1:11" x14ac:dyDescent="0.2">
      <c r="A27" s="136" t="s">
        <v>73</v>
      </c>
      <c r="B27" s="129">
        <f>' 2023Budget'!E133</f>
        <v>21562</v>
      </c>
      <c r="C27" s="129">
        <f>' 2023Budget'!G133</f>
        <v>22181.059999999998</v>
      </c>
      <c r="D27" s="129">
        <f>' 2023Budget'!H133</f>
        <v>24545</v>
      </c>
      <c r="E27" s="130">
        <f t="shared" si="4"/>
        <v>2.7793958679323487E-2</v>
      </c>
      <c r="F27" s="123">
        <f t="shared" si="7"/>
        <v>879605.58</v>
      </c>
      <c r="G27" s="124">
        <f t="shared" si="5"/>
        <v>0.99603671397931826</v>
      </c>
      <c r="H27" s="131">
        <f>+D27/12/Constants!$B$5</f>
        <v>16.76571038251366</v>
      </c>
      <c r="I27" s="126">
        <f t="shared" si="6"/>
        <v>0.10657470833224393</v>
      </c>
      <c r="J27" s="124"/>
      <c r="K27" s="127" t="s">
        <v>240</v>
      </c>
    </row>
    <row r="28" spans="1:11" x14ac:dyDescent="0.2">
      <c r="A28" s="136" t="s">
        <v>40</v>
      </c>
      <c r="B28" s="129">
        <f>' 2023Budget'!E246</f>
        <v>0</v>
      </c>
      <c r="C28" s="129">
        <f>' 2023Budget'!G246</f>
        <v>650</v>
      </c>
      <c r="D28" s="129">
        <f>' 2023Budget'!H246</f>
        <v>3500</v>
      </c>
      <c r="E28" s="130">
        <f t="shared" si="4"/>
        <v>3.963286020681695E-3</v>
      </c>
      <c r="F28" s="123">
        <f t="shared" si="7"/>
        <v>883105.58</v>
      </c>
      <c r="G28" s="124">
        <f t="shared" si="5"/>
        <v>1</v>
      </c>
      <c r="H28" s="131">
        <f>+D28/12/Constants!$B$5</f>
        <v>2.3907103825136615</v>
      </c>
      <c r="I28" s="126">
        <f t="shared" si="6"/>
        <v>4.384615384615385</v>
      </c>
      <c r="J28" s="124"/>
      <c r="K28" s="127" t="s">
        <v>245</v>
      </c>
    </row>
    <row r="29" spans="1:11" x14ac:dyDescent="0.2">
      <c r="A29" s="136" t="s">
        <v>503</v>
      </c>
      <c r="B29" s="129">
        <f>' 2023Budget'!E230+' 2023Budget'!E220</f>
        <v>0</v>
      </c>
      <c r="C29" s="129">
        <f>' 2023Budget'!G230+' 2023Budget'!G220</f>
        <v>0</v>
      </c>
      <c r="D29" s="129">
        <f>' 2023Budget'!H230+' 2023Budget'!H220</f>
        <v>0</v>
      </c>
      <c r="E29" s="130">
        <f t="shared" si="4"/>
        <v>0</v>
      </c>
      <c r="F29" s="123">
        <f t="shared" si="7"/>
        <v>883105.58</v>
      </c>
      <c r="G29" s="124">
        <f t="shared" si="5"/>
        <v>1</v>
      </c>
      <c r="H29" s="131">
        <f>+D29/12/Constants!$B$5</f>
        <v>0</v>
      </c>
      <c r="I29" s="126" t="str">
        <f t="shared" ref="I29" si="8">IF(C29=0,"--",(D29-C29)/C29)</f>
        <v>--</v>
      </c>
      <c r="J29" s="124"/>
      <c r="K29" s="127" t="s">
        <v>504</v>
      </c>
    </row>
    <row r="30" spans="1:11" x14ac:dyDescent="0.2">
      <c r="A30" s="136" t="s">
        <v>38</v>
      </c>
      <c r="B30" s="129">
        <f>' 2023Budget'!E157</f>
        <v>0</v>
      </c>
      <c r="C30" s="129">
        <f>' 2023Budget'!G157</f>
        <v>0</v>
      </c>
      <c r="D30" s="129">
        <f>' 2023Budget'!H157</f>
        <v>0</v>
      </c>
      <c r="E30" s="130">
        <f t="shared" si="4"/>
        <v>0</v>
      </c>
      <c r="F30" s="123">
        <f t="shared" si="7"/>
        <v>883105.58</v>
      </c>
      <c r="G30" s="124">
        <f t="shared" si="5"/>
        <v>1</v>
      </c>
      <c r="H30" s="131">
        <f>+D30/12/Constants!$B$5</f>
        <v>0</v>
      </c>
      <c r="I30" s="126" t="str">
        <f t="shared" ref="I30" si="9">IF(C30=0,"--",(D30-C30)/C30)</f>
        <v>--</v>
      </c>
      <c r="J30" s="124"/>
      <c r="K30" s="127" t="s">
        <v>243</v>
      </c>
    </row>
    <row r="31" spans="1:11" x14ac:dyDescent="0.2">
      <c r="A31" s="136" t="s">
        <v>76</v>
      </c>
      <c r="B31" s="123">
        <f>' 2023Budget'!E153</f>
        <v>0</v>
      </c>
      <c r="C31" s="123">
        <f>' 2023Budget'!G153</f>
        <v>0</v>
      </c>
      <c r="D31" s="123">
        <f>' 2023Budget'!H153</f>
        <v>0</v>
      </c>
      <c r="E31" s="130">
        <f t="shared" si="4"/>
        <v>0</v>
      </c>
      <c r="F31" s="123">
        <f t="shared" si="7"/>
        <v>883105.58</v>
      </c>
      <c r="G31" s="124">
        <f t="shared" si="5"/>
        <v>1</v>
      </c>
      <c r="H31" s="135">
        <f>+D31/12/Constants!$B$5</f>
        <v>0</v>
      </c>
      <c r="I31" s="126" t="str">
        <f t="shared" ref="I31" si="10">IF(C31=0,"--",(D31-C31)/C31)</f>
        <v>--</v>
      </c>
      <c r="J31" s="124"/>
      <c r="K31" s="127" t="s">
        <v>242</v>
      </c>
    </row>
    <row r="32" spans="1:11" x14ac:dyDescent="0.2">
      <c r="A32" s="136" t="s">
        <v>130</v>
      </c>
      <c r="B32" s="129">
        <f>' 2023Budget'!E114</f>
        <v>0</v>
      </c>
      <c r="C32" s="129">
        <f>' 2023Budget'!G114</f>
        <v>0</v>
      </c>
      <c r="D32" s="129">
        <f>' 2023Budget'!H114</f>
        <v>0</v>
      </c>
      <c r="E32" s="130">
        <f t="shared" si="4"/>
        <v>0</v>
      </c>
      <c r="F32" s="123">
        <f t="shared" si="7"/>
        <v>883105.58</v>
      </c>
      <c r="G32" s="124">
        <f t="shared" si="5"/>
        <v>1</v>
      </c>
      <c r="H32" s="131">
        <f>+D32/12/Constants!$B$5</f>
        <v>0</v>
      </c>
      <c r="I32" s="126" t="str">
        <f t="shared" si="6"/>
        <v>--</v>
      </c>
      <c r="J32" s="124"/>
      <c r="K32" s="127" t="s">
        <v>238</v>
      </c>
    </row>
    <row r="33" spans="1:11" ht="12.75" customHeight="1" x14ac:dyDescent="0.2">
      <c r="A33" s="136" t="s">
        <v>168</v>
      </c>
      <c r="B33" s="129">
        <f>' 2023Budget'!E250</f>
        <v>0</v>
      </c>
      <c r="C33" s="129">
        <f>' 2023Budget'!G250</f>
        <v>43174.92</v>
      </c>
      <c r="D33" s="129">
        <f>' 2023Budget'!H250</f>
        <v>0</v>
      </c>
      <c r="E33" s="130">
        <f t="shared" si="4"/>
        <v>0</v>
      </c>
      <c r="F33" s="123">
        <f t="shared" si="7"/>
        <v>883105.58</v>
      </c>
      <c r="G33" s="124">
        <f t="shared" si="5"/>
        <v>1</v>
      </c>
      <c r="H33" s="131">
        <f>+D33/12/Constants!$B$5</f>
        <v>0</v>
      </c>
      <c r="I33" s="126">
        <f t="shared" ref="I33:I34" si="11">IF(C33=0,"--",(D33-C33)/C33)</f>
        <v>-1</v>
      </c>
      <c r="J33" s="124"/>
      <c r="K33" s="127" t="s">
        <v>136</v>
      </c>
    </row>
    <row r="34" spans="1:11" ht="12.75" customHeight="1" x14ac:dyDescent="0.2">
      <c r="A34" s="136" t="s">
        <v>175</v>
      </c>
      <c r="B34" s="129">
        <f>' 2023Budget'!E254</f>
        <v>0</v>
      </c>
      <c r="C34" s="129">
        <f>' 2023Budget'!G254</f>
        <v>15248.24</v>
      </c>
      <c r="D34" s="129">
        <f>' 2023Budget'!H254</f>
        <v>0</v>
      </c>
      <c r="E34" s="130">
        <f t="shared" si="4"/>
        <v>0</v>
      </c>
      <c r="F34" s="123">
        <f t="shared" si="7"/>
        <v>883105.58</v>
      </c>
      <c r="G34" s="124">
        <f t="shared" si="5"/>
        <v>1</v>
      </c>
      <c r="H34" s="131">
        <f>+D34/12/Constants!$B$5</f>
        <v>0</v>
      </c>
      <c r="I34" s="126">
        <f t="shared" si="11"/>
        <v>-1</v>
      </c>
      <c r="J34" s="124"/>
      <c r="K34" s="127" t="s">
        <v>246</v>
      </c>
    </row>
    <row r="35" spans="1:11" ht="12.75" customHeight="1" x14ac:dyDescent="0.2">
      <c r="A35" s="136" t="s">
        <v>236</v>
      </c>
      <c r="B35" s="129">
        <f>' 2023Budget'!E265</f>
        <v>0</v>
      </c>
      <c r="C35" s="129">
        <f>' 2023Budget'!G265</f>
        <v>0</v>
      </c>
      <c r="D35" s="129">
        <f>' 2023Budget'!H265</f>
        <v>0</v>
      </c>
      <c r="E35" s="130">
        <f t="shared" si="4"/>
        <v>0</v>
      </c>
      <c r="F35" s="123">
        <f t="shared" si="7"/>
        <v>883105.58</v>
      </c>
      <c r="G35" s="124">
        <f t="shared" si="5"/>
        <v>1</v>
      </c>
      <c r="H35" s="131">
        <f>+D35/12/Constants!$B$5</f>
        <v>0</v>
      </c>
      <c r="I35" s="126" t="str">
        <f t="shared" si="6"/>
        <v>--</v>
      </c>
      <c r="J35" s="124"/>
      <c r="K35" s="127" t="s">
        <v>48</v>
      </c>
    </row>
    <row r="36" spans="1:11" ht="5.25" customHeight="1" thickBot="1" x14ac:dyDescent="0.25">
      <c r="A36" s="137"/>
      <c r="B36" s="138"/>
      <c r="C36" s="138"/>
      <c r="D36" s="138"/>
      <c r="E36" s="139"/>
      <c r="F36" s="138"/>
      <c r="G36" s="140"/>
      <c r="H36" s="141"/>
      <c r="I36" s="140"/>
      <c r="J36" s="140"/>
      <c r="K36" s="142"/>
    </row>
    <row r="37" spans="1:11" ht="13.5" thickTop="1" x14ac:dyDescent="0.2">
      <c r="A37" s="143" t="s">
        <v>1</v>
      </c>
      <c r="B37" s="144">
        <f>SUM(B20:B35)</f>
        <v>799913</v>
      </c>
      <c r="C37" s="144">
        <f>SUM(C20:C35)</f>
        <v>867635.46000000008</v>
      </c>
      <c r="D37" s="144">
        <f>SUM(D20:D35)</f>
        <v>883105.58</v>
      </c>
      <c r="E37" s="145">
        <f>SUM(E20:E35)</f>
        <v>1</v>
      </c>
      <c r="F37" s="146"/>
      <c r="G37" s="147"/>
      <c r="H37" s="159">
        <f>SUM(H20:H35)</f>
        <v>603.21419398907108</v>
      </c>
      <c r="I37" s="149">
        <f>(D37-C37)/C37</f>
        <v>1.7830207170186286E-2</v>
      </c>
      <c r="J37" s="150"/>
      <c r="K37" s="151" t="s">
        <v>15</v>
      </c>
    </row>
    <row r="38" spans="1:11" x14ac:dyDescent="0.2">
      <c r="A38" s="152"/>
      <c r="B38" s="153"/>
      <c r="C38" s="153"/>
      <c r="D38" s="153"/>
      <c r="E38" s="153"/>
      <c r="F38" s="153"/>
      <c r="G38" s="154"/>
      <c r="H38" s="153"/>
      <c r="I38" s="153"/>
      <c r="J38" s="153"/>
      <c r="K38" s="155"/>
    </row>
    <row r="39" spans="1:11" x14ac:dyDescent="0.2">
      <c r="A39" s="160"/>
      <c r="B39" s="156"/>
      <c r="C39" s="156"/>
      <c r="D39" s="156"/>
      <c r="E39" s="156"/>
      <c r="F39" s="156"/>
      <c r="G39" s="157"/>
      <c r="H39" s="156"/>
      <c r="I39" s="156"/>
      <c r="J39" s="156"/>
      <c r="K39" s="160"/>
    </row>
    <row r="40" spans="1:11" x14ac:dyDescent="0.2">
      <c r="C40" s="38"/>
      <c r="D40" s="38"/>
      <c r="E40" s="38"/>
      <c r="F40" s="38"/>
      <c r="G40" s="38"/>
      <c r="H40" s="38"/>
      <c r="I40" s="38"/>
      <c r="J40" s="38"/>
    </row>
    <row r="41" spans="1:11" ht="38.25" x14ac:dyDescent="0.2">
      <c r="A41" s="116" t="s">
        <v>14</v>
      </c>
      <c r="B41" s="117" t="s">
        <v>609</v>
      </c>
      <c r="C41" s="117" t="s">
        <v>610</v>
      </c>
      <c r="D41" s="117" t="s">
        <v>611</v>
      </c>
      <c r="E41" s="117" t="s">
        <v>6</v>
      </c>
      <c r="F41" s="117" t="s">
        <v>3</v>
      </c>
      <c r="G41" s="118" t="s">
        <v>4</v>
      </c>
      <c r="H41" s="117" t="s">
        <v>5</v>
      </c>
      <c r="I41" s="117" t="s">
        <v>7</v>
      </c>
      <c r="J41" s="117"/>
      <c r="K41" s="119" t="s">
        <v>0</v>
      </c>
    </row>
    <row r="42" spans="1:11" x14ac:dyDescent="0.2">
      <c r="A42" s="136" t="s">
        <v>15</v>
      </c>
      <c r="B42" s="161">
        <f>' 2023Budget'!E293</f>
        <v>0</v>
      </c>
      <c r="C42" s="161">
        <f>' 2023Budget'!G293</f>
        <v>0</v>
      </c>
      <c r="D42" s="161">
        <f>' 2023Budget'!H293</f>
        <v>0</v>
      </c>
      <c r="E42" s="162"/>
      <c r="F42" s="161"/>
      <c r="G42" s="124"/>
      <c r="H42" s="163">
        <f>+D42/12/Constants!$B$5</f>
        <v>0</v>
      </c>
      <c r="I42" s="164"/>
      <c r="J42" s="164"/>
      <c r="K42" s="165" t="s">
        <v>15</v>
      </c>
    </row>
    <row r="43" spans="1:11" hidden="1" x14ac:dyDescent="0.2">
      <c r="A43" s="166"/>
      <c r="B43" s="129"/>
      <c r="C43" s="129"/>
      <c r="D43" s="129"/>
      <c r="E43" s="162"/>
      <c r="F43" s="129"/>
      <c r="G43" s="167"/>
      <c r="H43" s="131"/>
      <c r="I43" s="124"/>
      <c r="J43" s="168"/>
      <c r="K43" s="169"/>
    </row>
    <row r="44" spans="1:11" hidden="1" x14ac:dyDescent="0.2">
      <c r="A44" s="170"/>
      <c r="B44" s="171"/>
      <c r="C44" s="171"/>
      <c r="D44" s="171"/>
      <c r="E44" s="172"/>
      <c r="F44" s="171"/>
      <c r="G44" s="164"/>
      <c r="H44" s="163"/>
      <c r="I44" s="164"/>
      <c r="J44" s="164"/>
      <c r="K44" s="169"/>
    </row>
    <row r="45" spans="1:11" hidden="1" x14ac:dyDescent="0.2">
      <c r="A45" s="170"/>
      <c r="B45" s="171"/>
      <c r="C45" s="171"/>
      <c r="D45" s="171"/>
      <c r="E45" s="172"/>
      <c r="F45" s="171"/>
      <c r="G45" s="164"/>
      <c r="H45" s="163"/>
      <c r="I45" s="164"/>
      <c r="J45" s="164"/>
      <c r="K45" s="169"/>
    </row>
    <row r="46" spans="1:11" hidden="1" x14ac:dyDescent="0.2">
      <c r="A46" s="170"/>
      <c r="B46" s="171"/>
      <c r="C46" s="171"/>
      <c r="D46" s="171"/>
      <c r="E46" s="172"/>
      <c r="F46" s="171"/>
      <c r="G46" s="164"/>
      <c r="H46" s="163"/>
      <c r="I46" s="164"/>
      <c r="J46" s="164"/>
      <c r="K46" s="169"/>
    </row>
    <row r="47" spans="1:11" hidden="1" x14ac:dyDescent="0.2">
      <c r="A47" s="170"/>
      <c r="B47" s="171"/>
      <c r="C47" s="171"/>
      <c r="D47" s="171"/>
      <c r="E47" s="172"/>
      <c r="F47" s="171"/>
      <c r="G47" s="164"/>
      <c r="H47" s="163"/>
      <c r="I47" s="164"/>
      <c r="J47" s="164"/>
      <c r="K47" s="169"/>
    </row>
    <row r="48" spans="1:11" hidden="1" x14ac:dyDescent="0.2">
      <c r="A48" s="170"/>
      <c r="B48" s="171"/>
      <c r="C48" s="171"/>
      <c r="D48" s="171"/>
      <c r="E48" s="172"/>
      <c r="F48" s="171"/>
      <c r="G48" s="164"/>
      <c r="H48" s="163"/>
      <c r="I48" s="164"/>
      <c r="J48" s="164"/>
      <c r="K48" s="169"/>
    </row>
    <row r="49" spans="1:11" hidden="1" x14ac:dyDescent="0.2">
      <c r="A49" s="170"/>
      <c r="B49" s="171"/>
      <c r="C49" s="171"/>
      <c r="D49" s="171"/>
      <c r="E49" s="172"/>
      <c r="F49" s="171"/>
      <c r="G49" s="164"/>
      <c r="H49" s="163"/>
      <c r="I49" s="164"/>
      <c r="J49" s="164"/>
      <c r="K49" s="169"/>
    </row>
    <row r="50" spans="1:11" hidden="1" x14ac:dyDescent="0.2">
      <c r="A50" s="170"/>
      <c r="B50" s="171"/>
      <c r="C50" s="171"/>
      <c r="D50" s="171"/>
      <c r="E50" s="172"/>
      <c r="F50" s="171"/>
      <c r="G50" s="164"/>
      <c r="H50" s="163"/>
      <c r="I50" s="164"/>
      <c r="J50" s="164"/>
      <c r="K50" s="169"/>
    </row>
    <row r="51" spans="1:11" hidden="1" x14ac:dyDescent="0.2">
      <c r="A51" s="170"/>
      <c r="B51" s="171"/>
      <c r="C51" s="171"/>
      <c r="D51" s="171"/>
      <c r="E51" s="172"/>
      <c r="F51" s="171"/>
      <c r="G51" s="164"/>
      <c r="H51" s="163"/>
      <c r="I51" s="164"/>
      <c r="J51" s="164"/>
      <c r="K51" s="169"/>
    </row>
    <row r="52" spans="1:11" hidden="1" x14ac:dyDescent="0.2">
      <c r="A52" s="170"/>
      <c r="B52" s="171"/>
      <c r="C52" s="171"/>
      <c r="D52" s="171"/>
      <c r="E52" s="172"/>
      <c r="F52" s="171"/>
      <c r="G52" s="164"/>
      <c r="H52" s="163"/>
      <c r="I52" s="164"/>
      <c r="J52" s="164"/>
      <c r="K52" s="169"/>
    </row>
    <row r="53" spans="1:11" hidden="1" x14ac:dyDescent="0.2">
      <c r="A53" s="170"/>
      <c r="B53" s="171"/>
      <c r="C53" s="171"/>
      <c r="D53" s="171"/>
      <c r="E53" s="172"/>
      <c r="F53" s="171"/>
      <c r="G53" s="164"/>
      <c r="H53" s="163"/>
      <c r="I53" s="164"/>
      <c r="J53" s="164"/>
      <c r="K53" s="169"/>
    </row>
    <row r="54" spans="1:11" hidden="1" x14ac:dyDescent="0.2">
      <c r="A54" s="170"/>
      <c r="B54" s="171"/>
      <c r="C54" s="171"/>
      <c r="D54" s="171"/>
      <c r="E54" s="172"/>
      <c r="F54" s="171"/>
      <c r="G54" s="164"/>
      <c r="H54" s="163"/>
      <c r="I54" s="164"/>
      <c r="J54" s="164"/>
      <c r="K54" s="169"/>
    </row>
    <row r="55" spans="1:11" hidden="1" x14ac:dyDescent="0.2">
      <c r="A55" s="170"/>
      <c r="B55" s="171"/>
      <c r="C55" s="171"/>
      <c r="D55" s="171"/>
      <c r="E55" s="172"/>
      <c r="F55" s="171"/>
      <c r="G55" s="164"/>
      <c r="H55" s="163"/>
      <c r="I55" s="164"/>
      <c r="J55" s="164"/>
      <c r="K55" s="169"/>
    </row>
    <row r="56" spans="1:11" hidden="1" x14ac:dyDescent="0.2">
      <c r="A56" s="170"/>
      <c r="B56" s="171"/>
      <c r="C56" s="171"/>
      <c r="D56" s="171"/>
      <c r="E56" s="172"/>
      <c r="F56" s="171"/>
      <c r="G56" s="164"/>
      <c r="H56" s="163"/>
      <c r="I56" s="164"/>
      <c r="J56" s="164"/>
      <c r="K56" s="169"/>
    </row>
    <row r="57" spans="1:11" hidden="1" x14ac:dyDescent="0.2">
      <c r="A57" s="170"/>
      <c r="B57" s="171"/>
      <c r="C57" s="171"/>
      <c r="D57" s="171"/>
      <c r="E57" s="172"/>
      <c r="F57" s="171"/>
      <c r="G57" s="164"/>
      <c r="H57" s="163"/>
      <c r="I57" s="164"/>
      <c r="J57" s="164"/>
      <c r="K57" s="169"/>
    </row>
    <row r="58" spans="1:11" hidden="1" x14ac:dyDescent="0.2">
      <c r="A58" s="170"/>
      <c r="B58" s="171"/>
      <c r="C58" s="171"/>
      <c r="D58" s="171"/>
      <c r="E58" s="172"/>
      <c r="F58" s="171"/>
      <c r="G58" s="164"/>
      <c r="H58" s="163"/>
      <c r="I58" s="164"/>
      <c r="J58" s="164"/>
      <c r="K58" s="169"/>
    </row>
    <row r="59" spans="1:11" hidden="1" x14ac:dyDescent="0.2">
      <c r="A59" s="170"/>
      <c r="B59" s="171"/>
      <c r="C59" s="171"/>
      <c r="D59" s="171"/>
      <c r="E59" s="172"/>
      <c r="F59" s="171"/>
      <c r="G59" s="164"/>
      <c r="H59" s="163"/>
      <c r="I59" s="164"/>
      <c r="J59" s="164"/>
      <c r="K59" s="169"/>
    </row>
    <row r="60" spans="1:11" hidden="1" x14ac:dyDescent="0.2">
      <c r="A60" s="170"/>
      <c r="B60" s="171"/>
      <c r="C60" s="171"/>
      <c r="D60" s="171"/>
      <c r="E60" s="172"/>
      <c r="F60" s="171"/>
      <c r="G60" s="164"/>
      <c r="H60" s="163"/>
      <c r="I60" s="164"/>
      <c r="J60" s="164"/>
      <c r="K60" s="169"/>
    </row>
    <row r="61" spans="1:11" ht="5.25" customHeight="1" thickBot="1" x14ac:dyDescent="0.25">
      <c r="A61" s="137"/>
      <c r="B61" s="138"/>
      <c r="C61" s="138"/>
      <c r="D61" s="138"/>
      <c r="E61" s="139"/>
      <c r="F61" s="138"/>
      <c r="G61" s="140"/>
      <c r="H61" s="141"/>
      <c r="I61" s="140"/>
      <c r="J61" s="140"/>
      <c r="K61" s="142"/>
    </row>
    <row r="62" spans="1:11" ht="13.5" thickTop="1" x14ac:dyDescent="0.2">
      <c r="A62" s="173" t="s">
        <v>1</v>
      </c>
      <c r="B62" s="174">
        <f>+B42</f>
        <v>0</v>
      </c>
      <c r="C62" s="174">
        <f>+C42</f>
        <v>0</v>
      </c>
      <c r="D62" s="174">
        <f>+D42</f>
        <v>0</v>
      </c>
      <c r="E62" s="175">
        <f>SUM(E44:E60)</f>
        <v>0</v>
      </c>
      <c r="F62" s="176"/>
      <c r="G62" s="177"/>
      <c r="H62" s="178">
        <f>SUM(H44:H60)</f>
        <v>0</v>
      </c>
      <c r="I62" s="179"/>
      <c r="J62" s="179"/>
      <c r="K62" s="155"/>
    </row>
    <row r="63" spans="1:11" x14ac:dyDescent="0.2">
      <c r="C63" s="38"/>
      <c r="D63" s="38"/>
      <c r="E63" s="38"/>
      <c r="F63" s="38"/>
      <c r="G63" s="38"/>
      <c r="H63" s="38"/>
      <c r="I63" s="38"/>
      <c r="J63" s="38"/>
    </row>
    <row r="64" spans="1:11" x14ac:dyDescent="0.2">
      <c r="G64" s="38"/>
      <c r="H64" s="38"/>
      <c r="I64" s="38"/>
      <c r="J64" s="38"/>
    </row>
    <row r="65" spans="7:10" x14ac:dyDescent="0.2">
      <c r="G65" s="38"/>
      <c r="H65" s="38"/>
      <c r="I65" s="38"/>
      <c r="J65" s="38"/>
    </row>
  </sheetData>
  <sheetProtection selectLockedCells="1"/>
  <sortState xmlns:xlrd2="http://schemas.microsoft.com/office/spreadsheetml/2017/richdata2" ref="A7:K14">
    <sortCondition descending="1" ref="D7:D14"/>
    <sortCondition descending="1" ref="C7:C14"/>
  </sortState>
  <mergeCells count="3">
    <mergeCell ref="A1:K1"/>
    <mergeCell ref="A2:K2"/>
    <mergeCell ref="A3:K3"/>
  </mergeCells>
  <phoneticPr fontId="21" type="noConversion"/>
  <printOptions horizontalCentered="1"/>
  <pageMargins left="0.75" right="0.75" top="0.5" bottom="0.5" header="0.5" footer="0.5"/>
  <pageSetup scale="62" orientation="landscape" errors="dash" horizontalDpi="1200" verticalDpi="1200" r:id="rId1"/>
  <headerFooter alignWithMargins="0">
    <oddFooter>&amp;LDraft &amp;D&amp;C&amp;A&amp;RPage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1:P108"/>
  <sheetViews>
    <sheetView topLeftCell="A6" workbookViewId="0">
      <selection activeCell="A17" sqref="A17"/>
    </sheetView>
  </sheetViews>
  <sheetFormatPr defaultRowHeight="12.75" x14ac:dyDescent="0.2"/>
  <cols>
    <col min="1" max="1" width="46.85546875" customWidth="1"/>
    <col min="2" max="2" width="20.85546875" customWidth="1"/>
    <col min="3" max="3" width="14" style="22" customWidth="1"/>
    <col min="4" max="10" width="11.5703125" bestFit="1" customWidth="1"/>
    <col min="11" max="11" width="11.5703125" style="16" bestFit="1" customWidth="1"/>
    <col min="12" max="14" width="12.140625" style="16" bestFit="1" customWidth="1"/>
    <col min="15" max="15" width="12.85546875" style="16" customWidth="1"/>
    <col min="16" max="16" width="19.5703125" style="22" customWidth="1"/>
  </cols>
  <sheetData>
    <row r="1" spans="1:16" s="4" customFormat="1" x14ac:dyDescent="0.2">
      <c r="A1" s="4">
        <v>1</v>
      </c>
      <c r="B1" s="4">
        <v>2</v>
      </c>
      <c r="C1" s="19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15">
        <v>11</v>
      </c>
      <c r="L1" s="15">
        <v>12</v>
      </c>
      <c r="M1" s="15">
        <v>13</v>
      </c>
      <c r="N1" s="15">
        <v>14</v>
      </c>
      <c r="O1" s="15">
        <v>15</v>
      </c>
      <c r="P1" s="19">
        <v>16</v>
      </c>
    </row>
    <row r="2" spans="1:16" ht="15" x14ac:dyDescent="0.25">
      <c r="P2" s="309" t="s">
        <v>276</v>
      </c>
    </row>
    <row r="3" spans="1:16" x14ac:dyDescent="0.2">
      <c r="P3" s="19">
        <v>5</v>
      </c>
    </row>
    <row r="4" spans="1:16" ht="15.75" x14ac:dyDescent="0.25">
      <c r="A4" s="316" t="str">
        <f>+Constants!B2</f>
        <v>Mercer Park Condominium</v>
      </c>
      <c r="B4" s="9"/>
      <c r="C4" s="23"/>
      <c r="D4" s="9"/>
      <c r="E4" s="9"/>
      <c r="F4" s="9"/>
      <c r="G4" s="9"/>
      <c r="H4" s="9"/>
      <c r="I4" s="9"/>
      <c r="J4" s="9"/>
      <c r="K4" s="17"/>
      <c r="L4" s="17"/>
      <c r="M4" s="17"/>
      <c r="N4" s="17"/>
      <c r="O4" s="17"/>
      <c r="P4" s="23"/>
    </row>
    <row r="5" spans="1:16" ht="15.75" x14ac:dyDescent="0.25">
      <c r="A5" s="316" t="s">
        <v>619</v>
      </c>
      <c r="B5" s="9"/>
      <c r="C5" s="23"/>
      <c r="D5" s="9"/>
      <c r="E5" s="9"/>
      <c r="F5" s="9"/>
      <c r="G5" s="9"/>
      <c r="H5" s="9"/>
      <c r="I5" s="9"/>
      <c r="J5" s="9"/>
      <c r="K5" s="17"/>
      <c r="L5" s="17"/>
      <c r="M5" s="17"/>
      <c r="N5" s="17"/>
      <c r="O5" s="17"/>
      <c r="P5" s="23"/>
    </row>
    <row r="7" spans="1:16" ht="14.25" x14ac:dyDescent="0.2">
      <c r="A7" s="310" t="s">
        <v>137</v>
      </c>
      <c r="B7" s="9"/>
      <c r="C7" s="23"/>
      <c r="D7" s="10"/>
      <c r="E7" s="9"/>
      <c r="F7" s="9"/>
      <c r="G7" s="9"/>
      <c r="H7" s="9"/>
      <c r="I7" s="9"/>
      <c r="J7" s="9"/>
      <c r="K7" s="17"/>
      <c r="L7" s="17"/>
      <c r="M7" s="17"/>
      <c r="N7" s="17"/>
      <c r="O7" s="17"/>
      <c r="P7" s="23"/>
    </row>
    <row r="8" spans="1:16" ht="14.25" x14ac:dyDescent="0.2">
      <c r="A8" s="11"/>
      <c r="B8" s="11"/>
      <c r="C8" s="24"/>
      <c r="D8" s="11"/>
      <c r="E8" s="11"/>
      <c r="F8" s="11"/>
      <c r="G8" s="11"/>
      <c r="H8" s="11"/>
      <c r="I8" s="11"/>
      <c r="J8" s="11"/>
      <c r="K8" s="18"/>
      <c r="L8" s="18"/>
      <c r="M8" s="18"/>
      <c r="N8" s="18"/>
      <c r="O8" s="18"/>
      <c r="P8" s="24"/>
    </row>
    <row r="9" spans="1:16" x14ac:dyDescent="0.2">
      <c r="P9" s="19" t="s">
        <v>587</v>
      </c>
    </row>
    <row r="10" spans="1:16" ht="13.5" customHeight="1" x14ac:dyDescent="0.2">
      <c r="A10" s="306" t="s">
        <v>60</v>
      </c>
      <c r="B10" s="306" t="s">
        <v>138</v>
      </c>
      <c r="C10" s="306" t="s">
        <v>151</v>
      </c>
      <c r="D10" s="307" t="s">
        <v>139</v>
      </c>
      <c r="E10" s="307" t="s">
        <v>140</v>
      </c>
      <c r="F10" s="307" t="s">
        <v>141</v>
      </c>
      <c r="G10" s="307" t="s">
        <v>142</v>
      </c>
      <c r="H10" s="307" t="s">
        <v>143</v>
      </c>
      <c r="I10" s="307" t="s">
        <v>144</v>
      </c>
      <c r="J10" s="307" t="s">
        <v>145</v>
      </c>
      <c r="K10" s="307" t="s">
        <v>146</v>
      </c>
      <c r="L10" s="307" t="s">
        <v>147</v>
      </c>
      <c r="M10" s="307" t="s">
        <v>148</v>
      </c>
      <c r="N10" s="307" t="s">
        <v>149</v>
      </c>
      <c r="O10" s="307" t="s">
        <v>150</v>
      </c>
      <c r="P10" s="305" t="s">
        <v>276</v>
      </c>
    </row>
    <row r="11" spans="1:16" ht="13.5" customHeight="1" x14ac:dyDescent="0.2">
      <c r="A11" s="387" t="s">
        <v>312</v>
      </c>
      <c r="B11" s="387" t="s">
        <v>655</v>
      </c>
      <c r="C11" s="390">
        <v>798413</v>
      </c>
      <c r="D11" s="390">
        <v>66534.42</v>
      </c>
      <c r="E11" s="390">
        <v>66534.42</v>
      </c>
      <c r="F11" s="390">
        <v>66534.42</v>
      </c>
      <c r="G11" s="390">
        <v>66534.42</v>
      </c>
      <c r="H11" s="390">
        <v>66534.42</v>
      </c>
      <c r="I11" s="390">
        <v>66534.42</v>
      </c>
      <c r="J11" s="390">
        <v>66534.42</v>
      </c>
      <c r="K11" s="390">
        <v>66534.42</v>
      </c>
      <c r="L11" s="390">
        <v>66534.42</v>
      </c>
      <c r="M11" s="390">
        <v>66534.42</v>
      </c>
      <c r="N11" s="390">
        <v>66534.42</v>
      </c>
      <c r="O11" s="390">
        <v>66534.38</v>
      </c>
      <c r="P11" s="311">
        <f>SUM(K11:O11)</f>
        <v>332672.06</v>
      </c>
    </row>
    <row r="12" spans="1:16" ht="13.5" customHeight="1" x14ac:dyDescent="0.2">
      <c r="A12" s="388" t="s">
        <v>461</v>
      </c>
      <c r="B12" s="388" t="s">
        <v>655</v>
      </c>
      <c r="C12" s="392">
        <v>1500</v>
      </c>
      <c r="D12" s="391">
        <v>125</v>
      </c>
      <c r="E12" s="391">
        <v>125</v>
      </c>
      <c r="F12" s="391">
        <v>125</v>
      </c>
      <c r="G12" s="391">
        <v>125</v>
      </c>
      <c r="H12" s="391">
        <v>125</v>
      </c>
      <c r="I12" s="391">
        <v>125</v>
      </c>
      <c r="J12" s="391">
        <v>125</v>
      </c>
      <c r="K12" s="391">
        <v>125</v>
      </c>
      <c r="L12" s="391">
        <v>125</v>
      </c>
      <c r="M12" s="391">
        <v>125</v>
      </c>
      <c r="N12" s="391">
        <v>125</v>
      </c>
      <c r="O12" s="391">
        <v>125</v>
      </c>
      <c r="P12" s="311">
        <f t="shared" ref="P12:P66" si="0">SUM(K12:O12)</f>
        <v>625</v>
      </c>
    </row>
    <row r="13" spans="1:16" ht="13.5" customHeight="1" x14ac:dyDescent="0.2">
      <c r="A13" s="388" t="s">
        <v>333</v>
      </c>
      <c r="B13" s="388" t="s">
        <v>655</v>
      </c>
      <c r="C13" s="391">
        <v>80</v>
      </c>
      <c r="D13" s="391">
        <v>6.67</v>
      </c>
      <c r="E13" s="391">
        <v>6.67</v>
      </c>
      <c r="F13" s="391">
        <v>6.67</v>
      </c>
      <c r="G13" s="391">
        <v>6.67</v>
      </c>
      <c r="H13" s="391">
        <v>6.67</v>
      </c>
      <c r="I13" s="391">
        <v>6.67</v>
      </c>
      <c r="J13" s="391">
        <v>6.67</v>
      </c>
      <c r="K13" s="391">
        <v>6.67</v>
      </c>
      <c r="L13" s="391">
        <v>6.67</v>
      </c>
      <c r="M13" s="391">
        <v>6.67</v>
      </c>
      <c r="N13" s="391">
        <v>6.67</v>
      </c>
      <c r="O13" s="391">
        <v>6.63</v>
      </c>
      <c r="P13" s="311">
        <f t="shared" si="0"/>
        <v>33.31</v>
      </c>
    </row>
    <row r="14" spans="1:16" ht="13.5" customHeight="1" x14ac:dyDescent="0.2">
      <c r="A14" s="387" t="s">
        <v>313</v>
      </c>
      <c r="B14" s="387" t="s">
        <v>655</v>
      </c>
      <c r="C14" s="389">
        <v>50</v>
      </c>
      <c r="D14" s="389">
        <v>4.17</v>
      </c>
      <c r="E14" s="389">
        <v>4.17</v>
      </c>
      <c r="F14" s="389">
        <v>4.17</v>
      </c>
      <c r="G14" s="389">
        <v>4.17</v>
      </c>
      <c r="H14" s="389">
        <v>4.17</v>
      </c>
      <c r="I14" s="389">
        <v>4.17</v>
      </c>
      <c r="J14" s="389">
        <v>4.17</v>
      </c>
      <c r="K14" s="389">
        <v>4.17</v>
      </c>
      <c r="L14" s="389">
        <v>4.17</v>
      </c>
      <c r="M14" s="389">
        <v>4.17</v>
      </c>
      <c r="N14" s="389">
        <v>4.17</v>
      </c>
      <c r="O14" s="389">
        <v>4.13</v>
      </c>
      <c r="P14" s="311">
        <f t="shared" si="0"/>
        <v>20.81</v>
      </c>
    </row>
    <row r="15" spans="1:16" ht="13.5" customHeight="1" x14ac:dyDescent="0.2">
      <c r="A15" s="388" t="s">
        <v>314</v>
      </c>
      <c r="B15" s="388" t="s">
        <v>655</v>
      </c>
      <c r="C15" s="391">
        <v>50</v>
      </c>
      <c r="D15" s="391">
        <v>4.17</v>
      </c>
      <c r="E15" s="391">
        <v>4.17</v>
      </c>
      <c r="F15" s="391">
        <v>4.17</v>
      </c>
      <c r="G15" s="391">
        <v>4.17</v>
      </c>
      <c r="H15" s="391">
        <v>4.17</v>
      </c>
      <c r="I15" s="391">
        <v>4.17</v>
      </c>
      <c r="J15" s="391">
        <v>4.17</v>
      </c>
      <c r="K15" s="391">
        <v>4.17</v>
      </c>
      <c r="L15" s="391">
        <v>4.17</v>
      </c>
      <c r="M15" s="391">
        <v>4.17</v>
      </c>
      <c r="N15" s="391">
        <v>4.17</v>
      </c>
      <c r="O15" s="391">
        <v>4.13</v>
      </c>
      <c r="P15" s="311">
        <f t="shared" si="0"/>
        <v>20.81</v>
      </c>
    </row>
    <row r="16" spans="1:16" ht="13.5" customHeight="1" x14ac:dyDescent="0.2">
      <c r="A16" s="387" t="s">
        <v>334</v>
      </c>
      <c r="B16" s="387" t="s">
        <v>655</v>
      </c>
      <c r="C16" s="389">
        <v>150</v>
      </c>
      <c r="D16" s="389">
        <v>12.5</v>
      </c>
      <c r="E16" s="389">
        <v>12.5</v>
      </c>
      <c r="F16" s="389">
        <v>12.5</v>
      </c>
      <c r="G16" s="389">
        <v>12.5</v>
      </c>
      <c r="H16" s="389">
        <v>12.5</v>
      </c>
      <c r="I16" s="389">
        <v>12.5</v>
      </c>
      <c r="J16" s="389">
        <v>12.5</v>
      </c>
      <c r="K16" s="389">
        <v>12.5</v>
      </c>
      <c r="L16" s="389">
        <v>12.5</v>
      </c>
      <c r="M16" s="389">
        <v>12.5</v>
      </c>
      <c r="N16" s="389">
        <v>12.5</v>
      </c>
      <c r="O16" s="389">
        <v>12.5</v>
      </c>
      <c r="P16" s="311">
        <f t="shared" si="0"/>
        <v>62.5</v>
      </c>
    </row>
    <row r="17" spans="1:16" ht="13.5" customHeight="1" x14ac:dyDescent="0.2">
      <c r="A17" s="388" t="s">
        <v>463</v>
      </c>
      <c r="B17" s="388" t="s">
        <v>655</v>
      </c>
      <c r="C17" s="391">
        <v>20</v>
      </c>
      <c r="D17" s="388" t="s">
        <v>656</v>
      </c>
      <c r="E17" s="388" t="s">
        <v>656</v>
      </c>
      <c r="F17" s="388" t="s">
        <v>656</v>
      </c>
      <c r="G17" s="388" t="s">
        <v>656</v>
      </c>
      <c r="H17" s="391">
        <v>20</v>
      </c>
      <c r="I17" s="388" t="s">
        <v>656</v>
      </c>
      <c r="J17" s="388" t="s">
        <v>656</v>
      </c>
      <c r="K17" s="388" t="s">
        <v>656</v>
      </c>
      <c r="L17" s="388" t="s">
        <v>656</v>
      </c>
      <c r="M17" s="388" t="s">
        <v>656</v>
      </c>
      <c r="N17" s="388" t="s">
        <v>656</v>
      </c>
      <c r="O17" s="388" t="s">
        <v>656</v>
      </c>
      <c r="P17" s="311">
        <f t="shared" si="0"/>
        <v>0</v>
      </c>
    </row>
    <row r="18" spans="1:16" ht="13.5" customHeight="1" x14ac:dyDescent="0.2">
      <c r="A18" s="387" t="s">
        <v>316</v>
      </c>
      <c r="B18" s="387" t="s">
        <v>655</v>
      </c>
      <c r="C18" s="390">
        <v>3330</v>
      </c>
      <c r="D18" s="389">
        <v>277.5</v>
      </c>
      <c r="E18" s="389">
        <v>277.5</v>
      </c>
      <c r="F18" s="389">
        <v>277.5</v>
      </c>
      <c r="G18" s="389">
        <v>277.5</v>
      </c>
      <c r="H18" s="389">
        <v>277.5</v>
      </c>
      <c r="I18" s="389">
        <v>277.5</v>
      </c>
      <c r="J18" s="389">
        <v>277.5</v>
      </c>
      <c r="K18" s="389">
        <v>277.5</v>
      </c>
      <c r="L18" s="389">
        <v>277.5</v>
      </c>
      <c r="M18" s="389">
        <v>277.5</v>
      </c>
      <c r="N18" s="389">
        <v>277.5</v>
      </c>
      <c r="O18" s="389">
        <v>277.5</v>
      </c>
      <c r="P18" s="311">
        <f t="shared" si="0"/>
        <v>1387.5</v>
      </c>
    </row>
    <row r="19" spans="1:16" ht="13.5" customHeight="1" x14ac:dyDescent="0.2">
      <c r="A19" s="388" t="s">
        <v>502</v>
      </c>
      <c r="B19" s="388" t="s">
        <v>655</v>
      </c>
      <c r="C19" s="392">
        <v>43452</v>
      </c>
      <c r="D19" s="392">
        <v>3621</v>
      </c>
      <c r="E19" s="392">
        <v>3621</v>
      </c>
      <c r="F19" s="392">
        <v>3621</v>
      </c>
      <c r="G19" s="392">
        <v>3621</v>
      </c>
      <c r="H19" s="392">
        <v>3621</v>
      </c>
      <c r="I19" s="392">
        <v>3621</v>
      </c>
      <c r="J19" s="392">
        <v>3621</v>
      </c>
      <c r="K19" s="392">
        <v>3621</v>
      </c>
      <c r="L19" s="392">
        <v>3621</v>
      </c>
      <c r="M19" s="392">
        <v>3621</v>
      </c>
      <c r="N19" s="392">
        <v>3621</v>
      </c>
      <c r="O19" s="392">
        <v>3621</v>
      </c>
      <c r="P19" s="311">
        <f t="shared" si="0"/>
        <v>18105</v>
      </c>
    </row>
    <row r="20" spans="1:16" ht="13.5" customHeight="1" x14ac:dyDescent="0.2">
      <c r="A20" s="387" t="s">
        <v>294</v>
      </c>
      <c r="B20" s="387" t="s">
        <v>655</v>
      </c>
      <c r="C20" s="390">
        <v>2800</v>
      </c>
      <c r="D20" s="390">
        <v>2800</v>
      </c>
      <c r="E20" s="387" t="s">
        <v>656</v>
      </c>
      <c r="F20" s="387" t="s">
        <v>656</v>
      </c>
      <c r="G20" s="387" t="s">
        <v>656</v>
      </c>
      <c r="H20" s="387" t="s">
        <v>656</v>
      </c>
      <c r="I20" s="387" t="s">
        <v>656</v>
      </c>
      <c r="J20" s="387" t="s">
        <v>656</v>
      </c>
      <c r="K20" s="387" t="s">
        <v>656</v>
      </c>
      <c r="L20" s="387" t="s">
        <v>656</v>
      </c>
      <c r="M20" s="387" t="s">
        <v>656</v>
      </c>
      <c r="N20" s="387" t="s">
        <v>656</v>
      </c>
      <c r="O20" s="387" t="s">
        <v>656</v>
      </c>
      <c r="P20" s="311">
        <f t="shared" si="0"/>
        <v>0</v>
      </c>
    </row>
    <row r="21" spans="1:16" ht="13.5" customHeight="1" x14ac:dyDescent="0.2">
      <c r="A21" s="388" t="s">
        <v>473</v>
      </c>
      <c r="B21" s="388" t="s">
        <v>655</v>
      </c>
      <c r="C21" s="392">
        <v>2000</v>
      </c>
      <c r="D21" s="391">
        <v>166.67</v>
      </c>
      <c r="E21" s="391">
        <v>166.67</v>
      </c>
      <c r="F21" s="391">
        <v>166.67</v>
      </c>
      <c r="G21" s="391">
        <v>166.67</v>
      </c>
      <c r="H21" s="391">
        <v>166.67</v>
      </c>
      <c r="I21" s="391">
        <v>166.67</v>
      </c>
      <c r="J21" s="391">
        <v>166.67</v>
      </c>
      <c r="K21" s="391">
        <v>166.67</v>
      </c>
      <c r="L21" s="391">
        <v>166.67</v>
      </c>
      <c r="M21" s="391">
        <v>166.67</v>
      </c>
      <c r="N21" s="391">
        <v>166.67</v>
      </c>
      <c r="O21" s="391">
        <v>166.63</v>
      </c>
      <c r="P21" s="311">
        <f t="shared" si="0"/>
        <v>833.31</v>
      </c>
    </row>
    <row r="22" spans="1:16" ht="13.5" customHeight="1" x14ac:dyDescent="0.2">
      <c r="A22" s="387" t="s">
        <v>285</v>
      </c>
      <c r="B22" s="387" t="s">
        <v>655</v>
      </c>
      <c r="C22" s="390">
        <v>3500</v>
      </c>
      <c r="D22" s="387" t="s">
        <v>656</v>
      </c>
      <c r="E22" s="387" t="s">
        <v>656</v>
      </c>
      <c r="F22" s="387" t="s">
        <v>656</v>
      </c>
      <c r="G22" s="387" t="s">
        <v>656</v>
      </c>
      <c r="H22" s="387" t="s">
        <v>656</v>
      </c>
      <c r="I22" s="390">
        <v>1750</v>
      </c>
      <c r="J22" s="387" t="s">
        <v>656</v>
      </c>
      <c r="K22" s="390">
        <v>1750</v>
      </c>
      <c r="L22" s="387" t="s">
        <v>656</v>
      </c>
      <c r="M22" s="387" t="s">
        <v>656</v>
      </c>
      <c r="N22" s="387" t="s">
        <v>656</v>
      </c>
      <c r="O22" s="387" t="s">
        <v>656</v>
      </c>
      <c r="P22" s="311">
        <f t="shared" si="0"/>
        <v>1750</v>
      </c>
    </row>
    <row r="23" spans="1:16" ht="13.5" customHeight="1" x14ac:dyDescent="0.2">
      <c r="A23" s="388" t="s">
        <v>355</v>
      </c>
      <c r="B23" s="388" t="s">
        <v>655</v>
      </c>
      <c r="C23" s="392">
        <v>2200</v>
      </c>
      <c r="D23" s="388" t="s">
        <v>656</v>
      </c>
      <c r="E23" s="388" t="s">
        <v>656</v>
      </c>
      <c r="F23" s="388" t="s">
        <v>656</v>
      </c>
      <c r="G23" s="388" t="s">
        <v>656</v>
      </c>
      <c r="H23" s="388" t="s">
        <v>656</v>
      </c>
      <c r="I23" s="388" t="s">
        <v>656</v>
      </c>
      <c r="J23" s="388" t="s">
        <v>656</v>
      </c>
      <c r="K23" s="388" t="s">
        <v>656</v>
      </c>
      <c r="L23" s="388" t="s">
        <v>656</v>
      </c>
      <c r="M23" s="388" t="s">
        <v>656</v>
      </c>
      <c r="N23" s="388" t="s">
        <v>656</v>
      </c>
      <c r="O23" s="392">
        <v>2200</v>
      </c>
      <c r="P23" s="311">
        <f t="shared" si="0"/>
        <v>2200</v>
      </c>
    </row>
    <row r="24" spans="1:16" ht="13.5" customHeight="1" x14ac:dyDescent="0.2">
      <c r="A24" s="387" t="s">
        <v>592</v>
      </c>
      <c r="B24" s="387" t="s">
        <v>655</v>
      </c>
      <c r="C24" s="390">
        <v>90748</v>
      </c>
      <c r="D24" s="390">
        <v>7562.33</v>
      </c>
      <c r="E24" s="390">
        <v>7562.33</v>
      </c>
      <c r="F24" s="390">
        <v>7562.33</v>
      </c>
      <c r="G24" s="390">
        <v>7562.33</v>
      </c>
      <c r="H24" s="390">
        <v>7562.33</v>
      </c>
      <c r="I24" s="390">
        <v>7562.33</v>
      </c>
      <c r="J24" s="390">
        <v>7562.33</v>
      </c>
      <c r="K24" s="390">
        <v>7562.33</v>
      </c>
      <c r="L24" s="390">
        <v>7562.33</v>
      </c>
      <c r="M24" s="390">
        <v>7562.33</v>
      </c>
      <c r="N24" s="390">
        <v>7562.33</v>
      </c>
      <c r="O24" s="390">
        <v>7562.37</v>
      </c>
      <c r="P24" s="311">
        <f t="shared" si="0"/>
        <v>37811.69</v>
      </c>
    </row>
    <row r="25" spans="1:16" ht="13.5" customHeight="1" x14ac:dyDescent="0.2">
      <c r="A25" s="388" t="s">
        <v>296</v>
      </c>
      <c r="B25" s="388" t="s">
        <v>655</v>
      </c>
      <c r="C25" s="392">
        <v>7012</v>
      </c>
      <c r="D25" s="388" t="s">
        <v>656</v>
      </c>
      <c r="E25" s="388" t="s">
        <v>656</v>
      </c>
      <c r="F25" s="388" t="s">
        <v>656</v>
      </c>
      <c r="G25" s="388" t="s">
        <v>656</v>
      </c>
      <c r="H25" s="388" t="s">
        <v>656</v>
      </c>
      <c r="I25" s="388" t="s">
        <v>656</v>
      </c>
      <c r="J25" s="388" t="s">
        <v>656</v>
      </c>
      <c r="K25" s="388" t="s">
        <v>656</v>
      </c>
      <c r="L25" s="392">
        <v>7012</v>
      </c>
      <c r="M25" s="388" t="s">
        <v>656</v>
      </c>
      <c r="N25" s="388" t="s">
        <v>656</v>
      </c>
      <c r="O25" s="388" t="s">
        <v>656</v>
      </c>
      <c r="P25" s="311">
        <f t="shared" si="0"/>
        <v>7012</v>
      </c>
    </row>
    <row r="26" spans="1:16" ht="13.5" customHeight="1" x14ac:dyDescent="0.2">
      <c r="A26" s="387" t="s">
        <v>297</v>
      </c>
      <c r="B26" s="387" t="s">
        <v>655</v>
      </c>
      <c r="C26" s="390">
        <v>1800</v>
      </c>
      <c r="D26" s="387" t="s">
        <v>656</v>
      </c>
      <c r="E26" s="387" t="s">
        <v>656</v>
      </c>
      <c r="F26" s="387" t="s">
        <v>656</v>
      </c>
      <c r="G26" s="387" t="s">
        <v>656</v>
      </c>
      <c r="H26" s="390">
        <v>1800</v>
      </c>
      <c r="I26" s="387" t="s">
        <v>656</v>
      </c>
      <c r="J26" s="387" t="s">
        <v>656</v>
      </c>
      <c r="K26" s="387" t="s">
        <v>656</v>
      </c>
      <c r="L26" s="387" t="s">
        <v>656</v>
      </c>
      <c r="M26" s="387" t="s">
        <v>656</v>
      </c>
      <c r="N26" s="387" t="s">
        <v>656</v>
      </c>
      <c r="O26" s="387" t="s">
        <v>656</v>
      </c>
      <c r="P26" s="311">
        <f t="shared" si="0"/>
        <v>0</v>
      </c>
    </row>
    <row r="27" spans="1:16" ht="13.5" customHeight="1" x14ac:dyDescent="0.2">
      <c r="A27" s="388" t="s">
        <v>373</v>
      </c>
      <c r="B27" s="388" t="s">
        <v>655</v>
      </c>
      <c r="C27" s="391">
        <v>750</v>
      </c>
      <c r="D27" s="388" t="s">
        <v>656</v>
      </c>
      <c r="E27" s="388" t="s">
        <v>656</v>
      </c>
      <c r="F27" s="391">
        <v>750</v>
      </c>
      <c r="G27" s="388" t="s">
        <v>656</v>
      </c>
      <c r="H27" s="388" t="s">
        <v>656</v>
      </c>
      <c r="I27" s="388" t="s">
        <v>656</v>
      </c>
      <c r="J27" s="388" t="s">
        <v>656</v>
      </c>
      <c r="K27" s="388" t="s">
        <v>656</v>
      </c>
      <c r="L27" s="388" t="s">
        <v>656</v>
      </c>
      <c r="M27" s="388" t="s">
        <v>656</v>
      </c>
      <c r="N27" s="388" t="s">
        <v>656</v>
      </c>
      <c r="O27" s="388" t="s">
        <v>656</v>
      </c>
      <c r="P27" s="311">
        <f t="shared" si="0"/>
        <v>0</v>
      </c>
    </row>
    <row r="28" spans="1:16" ht="13.5" customHeight="1" x14ac:dyDescent="0.2">
      <c r="A28" s="387" t="s">
        <v>298</v>
      </c>
      <c r="B28" s="387" t="s">
        <v>655</v>
      </c>
      <c r="C28" s="390">
        <v>12000</v>
      </c>
      <c r="D28" s="390">
        <v>1000</v>
      </c>
      <c r="E28" s="390">
        <v>2500</v>
      </c>
      <c r="F28" s="390">
        <v>2000</v>
      </c>
      <c r="G28" s="390">
        <v>1500</v>
      </c>
      <c r="H28" s="390">
        <v>1000</v>
      </c>
      <c r="I28" s="390">
        <v>1000</v>
      </c>
      <c r="J28" s="390">
        <v>1000</v>
      </c>
      <c r="K28" s="390">
        <v>1000</v>
      </c>
      <c r="L28" s="390">
        <v>1000</v>
      </c>
      <c r="M28" s="387" t="s">
        <v>656</v>
      </c>
      <c r="N28" s="387" t="s">
        <v>656</v>
      </c>
      <c r="O28" s="387" t="s">
        <v>656</v>
      </c>
      <c r="P28" s="311">
        <f t="shared" si="0"/>
        <v>2000</v>
      </c>
    </row>
    <row r="29" spans="1:16" ht="13.5" customHeight="1" x14ac:dyDescent="0.2">
      <c r="A29" s="388" t="s">
        <v>286</v>
      </c>
      <c r="B29" s="388" t="s">
        <v>655</v>
      </c>
      <c r="C29" s="392">
        <v>8935</v>
      </c>
      <c r="D29" s="391">
        <v>744.58</v>
      </c>
      <c r="E29" s="391">
        <v>744.58</v>
      </c>
      <c r="F29" s="391">
        <v>744.58</v>
      </c>
      <c r="G29" s="391">
        <v>744.58</v>
      </c>
      <c r="H29" s="391">
        <v>744.58</v>
      </c>
      <c r="I29" s="391">
        <v>744.58</v>
      </c>
      <c r="J29" s="391">
        <v>744.58</v>
      </c>
      <c r="K29" s="391">
        <v>744.58</v>
      </c>
      <c r="L29" s="391">
        <v>744.58</v>
      </c>
      <c r="M29" s="391">
        <v>744.58</v>
      </c>
      <c r="N29" s="391">
        <v>744.58</v>
      </c>
      <c r="O29" s="391">
        <v>744.62</v>
      </c>
      <c r="P29" s="311">
        <f t="shared" si="0"/>
        <v>3722.94</v>
      </c>
    </row>
    <row r="30" spans="1:16" ht="13.5" customHeight="1" x14ac:dyDescent="0.2">
      <c r="A30" s="387" t="s">
        <v>287</v>
      </c>
      <c r="B30" s="387" t="s">
        <v>655</v>
      </c>
      <c r="C30" s="390">
        <v>78706</v>
      </c>
      <c r="D30" s="387" t="s">
        <v>656</v>
      </c>
      <c r="E30" s="390">
        <v>13117.65</v>
      </c>
      <c r="F30" s="390">
        <v>13117.67</v>
      </c>
      <c r="G30" s="387" t="s">
        <v>656</v>
      </c>
      <c r="H30" s="390">
        <v>13117.67</v>
      </c>
      <c r="I30" s="387" t="s">
        <v>656</v>
      </c>
      <c r="J30" s="390">
        <v>13117.67</v>
      </c>
      <c r="K30" s="387" t="s">
        <v>656</v>
      </c>
      <c r="L30" s="390">
        <v>13117.67</v>
      </c>
      <c r="M30" s="387" t="s">
        <v>656</v>
      </c>
      <c r="N30" s="390">
        <v>13117.67</v>
      </c>
      <c r="O30" s="387" t="s">
        <v>656</v>
      </c>
      <c r="P30" s="311">
        <f t="shared" si="0"/>
        <v>26235.34</v>
      </c>
    </row>
    <row r="31" spans="1:16" ht="13.5" customHeight="1" x14ac:dyDescent="0.2">
      <c r="A31" s="388" t="s">
        <v>300</v>
      </c>
      <c r="B31" s="388" t="s">
        <v>655</v>
      </c>
      <c r="C31" s="392">
        <v>92790</v>
      </c>
      <c r="D31" s="388" t="s">
        <v>656</v>
      </c>
      <c r="E31" s="392">
        <v>15465</v>
      </c>
      <c r="F31" s="392">
        <v>15465</v>
      </c>
      <c r="G31" s="388" t="s">
        <v>656</v>
      </c>
      <c r="H31" s="392">
        <v>15465</v>
      </c>
      <c r="I31" s="388" t="s">
        <v>656</v>
      </c>
      <c r="J31" s="392">
        <v>15465</v>
      </c>
      <c r="K31" s="388" t="s">
        <v>656</v>
      </c>
      <c r="L31" s="392">
        <v>15465</v>
      </c>
      <c r="M31" s="388" t="s">
        <v>656</v>
      </c>
      <c r="N31" s="392">
        <v>15465</v>
      </c>
      <c r="O31" s="388" t="s">
        <v>656</v>
      </c>
      <c r="P31" s="311">
        <f t="shared" si="0"/>
        <v>30930</v>
      </c>
    </row>
    <row r="32" spans="1:16" ht="13.5" customHeight="1" x14ac:dyDescent="0.2">
      <c r="A32" s="387" t="s">
        <v>476</v>
      </c>
      <c r="B32" s="387" t="s">
        <v>655</v>
      </c>
      <c r="C32" s="390">
        <v>14360</v>
      </c>
      <c r="D32" s="387" t="s">
        <v>656</v>
      </c>
      <c r="E32" s="390">
        <v>2393.33</v>
      </c>
      <c r="F32" s="390">
        <v>2393.33</v>
      </c>
      <c r="G32" s="387" t="s">
        <v>656</v>
      </c>
      <c r="H32" s="390">
        <v>2393.33</v>
      </c>
      <c r="I32" s="387" t="s">
        <v>656</v>
      </c>
      <c r="J32" s="390">
        <v>2393.33</v>
      </c>
      <c r="K32" s="387" t="s">
        <v>656</v>
      </c>
      <c r="L32" s="390">
        <v>2393.33</v>
      </c>
      <c r="M32" s="387" t="s">
        <v>656</v>
      </c>
      <c r="N32" s="390">
        <v>2393.35</v>
      </c>
      <c r="O32" s="387" t="s">
        <v>656</v>
      </c>
      <c r="P32" s="311">
        <f t="shared" si="0"/>
        <v>4786.68</v>
      </c>
    </row>
    <row r="33" spans="1:16" ht="13.5" customHeight="1" x14ac:dyDescent="0.2">
      <c r="A33" s="388" t="s">
        <v>375</v>
      </c>
      <c r="B33" s="388" t="s">
        <v>655</v>
      </c>
      <c r="C33" s="392">
        <v>43727</v>
      </c>
      <c r="D33" s="392">
        <v>3643.92</v>
      </c>
      <c r="E33" s="392">
        <v>3643.92</v>
      </c>
      <c r="F33" s="392">
        <v>3643.92</v>
      </c>
      <c r="G33" s="392">
        <v>3643.92</v>
      </c>
      <c r="H33" s="392">
        <v>3643.92</v>
      </c>
      <c r="I33" s="392">
        <v>3643.92</v>
      </c>
      <c r="J33" s="392">
        <v>3643.92</v>
      </c>
      <c r="K33" s="392">
        <v>3643.92</v>
      </c>
      <c r="L33" s="392">
        <v>3643.92</v>
      </c>
      <c r="M33" s="392">
        <v>3643.92</v>
      </c>
      <c r="N33" s="392">
        <v>3643.92</v>
      </c>
      <c r="O33" s="392">
        <v>3643.88</v>
      </c>
      <c r="P33" s="311">
        <f t="shared" si="0"/>
        <v>18219.560000000001</v>
      </c>
    </row>
    <row r="34" spans="1:16" ht="13.5" customHeight="1" x14ac:dyDescent="0.2">
      <c r="A34" s="387" t="s">
        <v>302</v>
      </c>
      <c r="B34" s="387" t="s">
        <v>655</v>
      </c>
      <c r="C34" s="390">
        <v>15000</v>
      </c>
      <c r="D34" s="387" t="s">
        <v>656</v>
      </c>
      <c r="E34" s="387" t="s">
        <v>656</v>
      </c>
      <c r="F34" s="389">
        <v>450</v>
      </c>
      <c r="G34" s="390">
        <v>9000</v>
      </c>
      <c r="H34" s="387" t="s">
        <v>656</v>
      </c>
      <c r="I34" s="387" t="s">
        <v>656</v>
      </c>
      <c r="J34" s="387" t="s">
        <v>656</v>
      </c>
      <c r="K34" s="387" t="s">
        <v>656</v>
      </c>
      <c r="L34" s="387" t="s">
        <v>656</v>
      </c>
      <c r="M34" s="387" t="s">
        <v>656</v>
      </c>
      <c r="N34" s="390">
        <v>5550</v>
      </c>
      <c r="O34" s="387" t="s">
        <v>656</v>
      </c>
      <c r="P34" s="311">
        <f t="shared" si="0"/>
        <v>5550</v>
      </c>
    </row>
    <row r="35" spans="1:16" ht="13.5" customHeight="1" x14ac:dyDescent="0.2">
      <c r="A35" s="388" t="s">
        <v>389</v>
      </c>
      <c r="B35" s="388" t="s">
        <v>655</v>
      </c>
      <c r="C35" s="392">
        <v>3350</v>
      </c>
      <c r="D35" s="388" t="s">
        <v>656</v>
      </c>
      <c r="E35" s="388" t="s">
        <v>656</v>
      </c>
      <c r="F35" s="388" t="s">
        <v>656</v>
      </c>
      <c r="G35" s="388" t="s">
        <v>656</v>
      </c>
      <c r="H35" s="388" t="s">
        <v>656</v>
      </c>
      <c r="I35" s="388" t="s">
        <v>656</v>
      </c>
      <c r="J35" s="388" t="s">
        <v>656</v>
      </c>
      <c r="K35" s="388" t="s">
        <v>656</v>
      </c>
      <c r="L35" s="388" t="s">
        <v>656</v>
      </c>
      <c r="M35" s="392">
        <v>3350</v>
      </c>
      <c r="N35" s="388" t="s">
        <v>656</v>
      </c>
      <c r="O35" s="388" t="s">
        <v>656</v>
      </c>
      <c r="P35" s="311">
        <f t="shared" si="0"/>
        <v>3350</v>
      </c>
    </row>
    <row r="36" spans="1:16" ht="13.5" customHeight="1" x14ac:dyDescent="0.2">
      <c r="A36" s="387" t="s">
        <v>390</v>
      </c>
      <c r="B36" s="387" t="s">
        <v>655</v>
      </c>
      <c r="C36" s="390">
        <v>7200</v>
      </c>
      <c r="D36" s="389">
        <v>600</v>
      </c>
      <c r="E36" s="389">
        <v>600</v>
      </c>
      <c r="F36" s="389">
        <v>600</v>
      </c>
      <c r="G36" s="389">
        <v>600</v>
      </c>
      <c r="H36" s="389">
        <v>600</v>
      </c>
      <c r="I36" s="389">
        <v>600</v>
      </c>
      <c r="J36" s="389">
        <v>600</v>
      </c>
      <c r="K36" s="389">
        <v>600</v>
      </c>
      <c r="L36" s="389">
        <v>600</v>
      </c>
      <c r="M36" s="389">
        <v>600</v>
      </c>
      <c r="N36" s="389">
        <v>600</v>
      </c>
      <c r="O36" s="389">
        <v>600</v>
      </c>
      <c r="P36" s="311">
        <f t="shared" si="0"/>
        <v>3000</v>
      </c>
    </row>
    <row r="37" spans="1:16" ht="13.5" customHeight="1" x14ac:dyDescent="0.2">
      <c r="A37" s="388" t="s">
        <v>306</v>
      </c>
      <c r="B37" s="388" t="s">
        <v>655</v>
      </c>
      <c r="C37" s="392">
        <v>5285</v>
      </c>
      <c r="D37" s="391">
        <v>440.42</v>
      </c>
      <c r="E37" s="391">
        <v>440.42</v>
      </c>
      <c r="F37" s="391">
        <v>440.42</v>
      </c>
      <c r="G37" s="391">
        <v>440.42</v>
      </c>
      <c r="H37" s="391">
        <v>440.42</v>
      </c>
      <c r="I37" s="391">
        <v>440.42</v>
      </c>
      <c r="J37" s="391">
        <v>440.42</v>
      </c>
      <c r="K37" s="391">
        <v>440.42</v>
      </c>
      <c r="L37" s="391">
        <v>440.42</v>
      </c>
      <c r="M37" s="391">
        <v>440.42</v>
      </c>
      <c r="N37" s="391">
        <v>440.42</v>
      </c>
      <c r="O37" s="391">
        <v>440.38</v>
      </c>
      <c r="P37" s="311">
        <f t="shared" si="0"/>
        <v>2202.06</v>
      </c>
    </row>
    <row r="38" spans="1:16" ht="13.5" customHeight="1" x14ac:dyDescent="0.2">
      <c r="A38" s="387" t="s">
        <v>288</v>
      </c>
      <c r="B38" s="387" t="s">
        <v>655</v>
      </c>
      <c r="C38" s="390">
        <v>24000</v>
      </c>
      <c r="D38" s="390">
        <v>2000</v>
      </c>
      <c r="E38" s="390">
        <v>2000</v>
      </c>
      <c r="F38" s="390">
        <v>2000</v>
      </c>
      <c r="G38" s="390">
        <v>2000</v>
      </c>
      <c r="H38" s="390">
        <v>2000</v>
      </c>
      <c r="I38" s="390">
        <v>2000</v>
      </c>
      <c r="J38" s="390">
        <v>2000</v>
      </c>
      <c r="K38" s="390">
        <v>2000</v>
      </c>
      <c r="L38" s="390">
        <v>2000</v>
      </c>
      <c r="M38" s="390">
        <v>2000</v>
      </c>
      <c r="N38" s="390">
        <v>2000</v>
      </c>
      <c r="O38" s="390">
        <v>2000</v>
      </c>
      <c r="P38" s="311">
        <f t="shared" si="0"/>
        <v>10000</v>
      </c>
    </row>
    <row r="39" spans="1:16" ht="13.5" customHeight="1" x14ac:dyDescent="0.2">
      <c r="A39" s="388" t="s">
        <v>289</v>
      </c>
      <c r="B39" s="388" t="s">
        <v>655</v>
      </c>
      <c r="C39" s="392">
        <v>28116</v>
      </c>
      <c r="D39" s="392">
        <v>2343</v>
      </c>
      <c r="E39" s="392">
        <v>2343</v>
      </c>
      <c r="F39" s="392">
        <v>2343</v>
      </c>
      <c r="G39" s="392">
        <v>2343</v>
      </c>
      <c r="H39" s="392">
        <v>2343</v>
      </c>
      <c r="I39" s="392">
        <v>2343</v>
      </c>
      <c r="J39" s="392">
        <v>2343</v>
      </c>
      <c r="K39" s="392">
        <v>2343</v>
      </c>
      <c r="L39" s="392">
        <v>2343</v>
      </c>
      <c r="M39" s="392">
        <v>2343</v>
      </c>
      <c r="N39" s="392">
        <v>2343</v>
      </c>
      <c r="O39" s="392">
        <v>2343</v>
      </c>
      <c r="P39" s="311">
        <f t="shared" si="0"/>
        <v>11715</v>
      </c>
    </row>
    <row r="40" spans="1:16" ht="13.5" customHeight="1" x14ac:dyDescent="0.2">
      <c r="A40" s="387" t="s">
        <v>396</v>
      </c>
      <c r="B40" s="387" t="s">
        <v>655</v>
      </c>
      <c r="C40" s="390">
        <v>3000</v>
      </c>
      <c r="D40" s="389">
        <v>250</v>
      </c>
      <c r="E40" s="389">
        <v>250</v>
      </c>
      <c r="F40" s="389">
        <v>250</v>
      </c>
      <c r="G40" s="389">
        <v>250</v>
      </c>
      <c r="H40" s="389">
        <v>250</v>
      </c>
      <c r="I40" s="389">
        <v>250</v>
      </c>
      <c r="J40" s="389">
        <v>250</v>
      </c>
      <c r="K40" s="389">
        <v>250</v>
      </c>
      <c r="L40" s="389">
        <v>250</v>
      </c>
      <c r="M40" s="389">
        <v>250</v>
      </c>
      <c r="N40" s="389">
        <v>250</v>
      </c>
      <c r="O40" s="389">
        <v>250</v>
      </c>
      <c r="P40" s="311">
        <f t="shared" si="0"/>
        <v>1250</v>
      </c>
    </row>
    <row r="41" spans="1:16" ht="13.5" customHeight="1" x14ac:dyDescent="0.2">
      <c r="A41" s="388" t="s">
        <v>308</v>
      </c>
      <c r="B41" s="388" t="s">
        <v>655</v>
      </c>
      <c r="C41" s="392">
        <v>10748</v>
      </c>
      <c r="D41" s="388" t="s">
        <v>656</v>
      </c>
      <c r="E41" s="388" t="s">
        <v>656</v>
      </c>
      <c r="F41" s="388" t="s">
        <v>656</v>
      </c>
      <c r="G41" s="388" t="s">
        <v>656</v>
      </c>
      <c r="H41" s="388" t="s">
        <v>656</v>
      </c>
      <c r="I41" s="392">
        <v>1870</v>
      </c>
      <c r="J41" s="388" t="s">
        <v>656</v>
      </c>
      <c r="K41" s="388" t="s">
        <v>656</v>
      </c>
      <c r="L41" s="388" t="s">
        <v>656</v>
      </c>
      <c r="M41" s="391">
        <v>130</v>
      </c>
      <c r="N41" s="392">
        <v>8748</v>
      </c>
      <c r="O41" s="388" t="s">
        <v>656</v>
      </c>
      <c r="P41" s="311">
        <f t="shared" si="0"/>
        <v>8878</v>
      </c>
    </row>
    <row r="42" spans="1:16" ht="13.5" customHeight="1" x14ac:dyDescent="0.2">
      <c r="A42" s="387" t="s">
        <v>561</v>
      </c>
      <c r="B42" s="387" t="s">
        <v>655</v>
      </c>
      <c r="C42" s="390">
        <v>10000</v>
      </c>
      <c r="D42" s="387" t="s">
        <v>656</v>
      </c>
      <c r="E42" s="387" t="s">
        <v>656</v>
      </c>
      <c r="F42" s="387" t="s">
        <v>656</v>
      </c>
      <c r="G42" s="387" t="s">
        <v>656</v>
      </c>
      <c r="H42" s="390">
        <v>2000</v>
      </c>
      <c r="I42" s="390">
        <v>4720</v>
      </c>
      <c r="J42" s="387" t="s">
        <v>656</v>
      </c>
      <c r="K42" s="387" t="s">
        <v>656</v>
      </c>
      <c r="L42" s="390">
        <v>3280</v>
      </c>
      <c r="M42" s="387" t="s">
        <v>656</v>
      </c>
      <c r="N42" s="387" t="s">
        <v>656</v>
      </c>
      <c r="O42" s="387" t="s">
        <v>656</v>
      </c>
      <c r="P42" s="311">
        <f t="shared" si="0"/>
        <v>3280</v>
      </c>
    </row>
    <row r="43" spans="1:16" ht="13.5" customHeight="1" x14ac:dyDescent="0.2">
      <c r="A43" s="388" t="s">
        <v>399</v>
      </c>
      <c r="B43" s="388" t="s">
        <v>655</v>
      </c>
      <c r="C43" s="391">
        <v>540</v>
      </c>
      <c r="D43" s="388" t="s">
        <v>656</v>
      </c>
      <c r="E43" s="391">
        <v>540</v>
      </c>
      <c r="F43" s="388" t="s">
        <v>656</v>
      </c>
      <c r="G43" s="388" t="s">
        <v>656</v>
      </c>
      <c r="H43" s="388" t="s">
        <v>656</v>
      </c>
      <c r="I43" s="388" t="s">
        <v>656</v>
      </c>
      <c r="J43" s="388" t="s">
        <v>656</v>
      </c>
      <c r="K43" s="388" t="s">
        <v>656</v>
      </c>
      <c r="L43" s="388" t="s">
        <v>656</v>
      </c>
      <c r="M43" s="388" t="s">
        <v>656</v>
      </c>
      <c r="N43" s="388" t="s">
        <v>656</v>
      </c>
      <c r="O43" s="388" t="s">
        <v>656</v>
      </c>
      <c r="P43" s="311">
        <f t="shared" si="0"/>
        <v>0</v>
      </c>
    </row>
    <row r="44" spans="1:16" ht="13.5" customHeight="1" x14ac:dyDescent="0.2">
      <c r="A44" s="387" t="s">
        <v>290</v>
      </c>
      <c r="B44" s="387" t="s">
        <v>655</v>
      </c>
      <c r="C44" s="390">
        <v>284214</v>
      </c>
      <c r="D44" s="390">
        <v>23684.5</v>
      </c>
      <c r="E44" s="390">
        <v>23684.5</v>
      </c>
      <c r="F44" s="390">
        <v>23684.5</v>
      </c>
      <c r="G44" s="390">
        <v>23684.5</v>
      </c>
      <c r="H44" s="390">
        <v>23684.5</v>
      </c>
      <c r="I44" s="390">
        <v>23684.5</v>
      </c>
      <c r="J44" s="390">
        <v>23684.5</v>
      </c>
      <c r="K44" s="390">
        <v>23684.5</v>
      </c>
      <c r="L44" s="390">
        <v>23684.5</v>
      </c>
      <c r="M44" s="390">
        <v>23684.5</v>
      </c>
      <c r="N44" s="390">
        <v>23684.5</v>
      </c>
      <c r="O44" s="390">
        <v>23684.5</v>
      </c>
      <c r="P44" s="311">
        <f t="shared" si="0"/>
        <v>118422.5</v>
      </c>
    </row>
    <row r="45" spans="1:16" ht="13.5" customHeight="1" x14ac:dyDescent="0.2">
      <c r="A45" s="387" t="s">
        <v>568</v>
      </c>
      <c r="B45" s="387" t="s">
        <v>657</v>
      </c>
      <c r="C45" s="390">
        <v>284214</v>
      </c>
      <c r="D45" s="390">
        <v>23684.5</v>
      </c>
      <c r="E45" s="390">
        <v>23684.5</v>
      </c>
      <c r="F45" s="390">
        <v>23684.5</v>
      </c>
      <c r="G45" s="390">
        <v>23684.5</v>
      </c>
      <c r="H45" s="390">
        <v>23684.5</v>
      </c>
      <c r="I45" s="390">
        <v>23684.5</v>
      </c>
      <c r="J45" s="390">
        <v>23684.5</v>
      </c>
      <c r="K45" s="390">
        <v>23684.5</v>
      </c>
      <c r="L45" s="390">
        <v>23684.5</v>
      </c>
      <c r="M45" s="390">
        <v>23684.5</v>
      </c>
      <c r="N45" s="390">
        <v>23684.5</v>
      </c>
      <c r="O45" s="390">
        <v>23684.5</v>
      </c>
      <c r="P45" s="311">
        <f t="shared" si="0"/>
        <v>118422.5</v>
      </c>
    </row>
    <row r="46" spans="1:16" ht="13.5" customHeight="1" x14ac:dyDescent="0.2">
      <c r="A46" s="322"/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11">
        <f t="shared" si="0"/>
        <v>0</v>
      </c>
    </row>
    <row r="47" spans="1:16" ht="13.5" customHeight="1" x14ac:dyDescent="0.2">
      <c r="A47" s="322"/>
      <c r="B47" s="322"/>
      <c r="C47" s="322"/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11">
        <f t="shared" si="0"/>
        <v>0</v>
      </c>
    </row>
    <row r="48" spans="1:16" ht="13.5" customHeight="1" x14ac:dyDescent="0.2">
      <c r="A48" s="322"/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11">
        <f t="shared" si="0"/>
        <v>0</v>
      </c>
    </row>
    <row r="49" spans="1:16" ht="13.5" customHeight="1" x14ac:dyDescent="0.2">
      <c r="A49" s="322"/>
      <c r="B49" s="322"/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11">
        <f t="shared" si="0"/>
        <v>0</v>
      </c>
    </row>
    <row r="50" spans="1:16" ht="13.5" customHeight="1" x14ac:dyDescent="0.2">
      <c r="A50" s="322"/>
      <c r="B50" s="322"/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11">
        <f t="shared" si="0"/>
        <v>0</v>
      </c>
    </row>
    <row r="51" spans="1:16" ht="13.5" customHeight="1" x14ac:dyDescent="0.2">
      <c r="A51" s="322"/>
      <c r="B51" s="322"/>
      <c r="C51" s="322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11">
        <f t="shared" si="0"/>
        <v>0</v>
      </c>
    </row>
    <row r="52" spans="1:16" ht="13.5" customHeight="1" x14ac:dyDescent="0.2">
      <c r="A52" s="322"/>
      <c r="B52" s="322"/>
      <c r="C52" s="322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11">
        <f t="shared" si="0"/>
        <v>0</v>
      </c>
    </row>
    <row r="53" spans="1:16" x14ac:dyDescent="0.2">
      <c r="A53" s="322"/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11">
        <f t="shared" si="0"/>
        <v>0</v>
      </c>
    </row>
    <row r="54" spans="1:16" x14ac:dyDescent="0.2">
      <c r="A54" s="322"/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11">
        <f t="shared" si="0"/>
        <v>0</v>
      </c>
    </row>
    <row r="55" spans="1:16" x14ac:dyDescent="0.2">
      <c r="A55" s="322"/>
      <c r="B55" s="322"/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11">
        <f t="shared" si="0"/>
        <v>0</v>
      </c>
    </row>
    <row r="56" spans="1:16" x14ac:dyDescent="0.2">
      <c r="A56" s="322"/>
      <c r="B56" s="322"/>
      <c r="C56" s="322"/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11">
        <f t="shared" si="0"/>
        <v>0</v>
      </c>
    </row>
    <row r="57" spans="1:16" x14ac:dyDescent="0.2">
      <c r="A57" s="322"/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11">
        <f t="shared" si="0"/>
        <v>0</v>
      </c>
    </row>
    <row r="58" spans="1:16" x14ac:dyDescent="0.2">
      <c r="K58"/>
      <c r="L58" s="25"/>
      <c r="M58" s="25"/>
      <c r="N58" s="25"/>
      <c r="O58" s="25"/>
      <c r="P58" s="311">
        <f t="shared" si="0"/>
        <v>0</v>
      </c>
    </row>
    <row r="59" spans="1:16" x14ac:dyDescent="0.2">
      <c r="K59"/>
      <c r="L59" s="25"/>
      <c r="M59" s="25"/>
      <c r="N59" s="25"/>
      <c r="O59" s="25"/>
      <c r="P59" s="311">
        <f t="shared" si="0"/>
        <v>0</v>
      </c>
    </row>
    <row r="60" spans="1:16" x14ac:dyDescent="0.2">
      <c r="K60"/>
      <c r="L60" s="25"/>
      <c r="M60" s="25"/>
      <c r="N60" s="25"/>
      <c r="O60" s="25"/>
      <c r="P60" s="311">
        <f t="shared" si="0"/>
        <v>0</v>
      </c>
    </row>
    <row r="61" spans="1:16" x14ac:dyDescent="0.2">
      <c r="K61"/>
      <c r="L61" s="25"/>
      <c r="M61" s="25"/>
      <c r="N61" s="25"/>
      <c r="O61" s="25"/>
      <c r="P61" s="311">
        <f t="shared" si="0"/>
        <v>0</v>
      </c>
    </row>
    <row r="62" spans="1:16" x14ac:dyDescent="0.2">
      <c r="K62"/>
      <c r="L62" s="25"/>
      <c r="M62" s="25"/>
      <c r="N62" s="25"/>
      <c r="O62" s="25"/>
      <c r="P62" s="311">
        <f t="shared" si="0"/>
        <v>0</v>
      </c>
    </row>
    <row r="63" spans="1:16" x14ac:dyDescent="0.2">
      <c r="K63"/>
      <c r="L63" s="25"/>
      <c r="M63" s="25"/>
      <c r="N63" s="25"/>
      <c r="O63" s="25"/>
      <c r="P63" s="311">
        <f t="shared" si="0"/>
        <v>0</v>
      </c>
    </row>
    <row r="64" spans="1:16" x14ac:dyDescent="0.2">
      <c r="K64"/>
      <c r="L64" s="25"/>
      <c r="M64" s="25"/>
      <c r="N64" s="25"/>
      <c r="O64" s="25"/>
      <c r="P64" s="311">
        <f t="shared" si="0"/>
        <v>0</v>
      </c>
    </row>
    <row r="65" spans="11:16" x14ac:dyDescent="0.2">
      <c r="K65"/>
      <c r="L65" s="25"/>
      <c r="M65" s="25"/>
      <c r="N65" s="25"/>
      <c r="O65" s="25"/>
      <c r="P65" s="311">
        <f t="shared" si="0"/>
        <v>0</v>
      </c>
    </row>
    <row r="66" spans="11:16" x14ac:dyDescent="0.2">
      <c r="K66"/>
      <c r="L66" s="25"/>
      <c r="M66" s="25"/>
      <c r="N66" s="25"/>
      <c r="O66" s="25"/>
      <c r="P66" s="311">
        <f t="shared" si="0"/>
        <v>0</v>
      </c>
    </row>
    <row r="67" spans="11:16" x14ac:dyDescent="0.2">
      <c r="K67"/>
      <c r="L67" s="25"/>
      <c r="M67" s="25"/>
      <c r="N67" s="25"/>
      <c r="O67" s="25"/>
    </row>
    <row r="68" spans="11:16" x14ac:dyDescent="0.2">
      <c r="K68"/>
      <c r="L68" s="25"/>
      <c r="M68" s="25"/>
      <c r="N68" s="25"/>
      <c r="O68" s="25"/>
    </row>
    <row r="69" spans="11:16" x14ac:dyDescent="0.2">
      <c r="K69"/>
      <c r="L69" s="25"/>
      <c r="M69" s="25"/>
      <c r="N69" s="25"/>
      <c r="O69" s="25"/>
    </row>
    <row r="70" spans="11:16" x14ac:dyDescent="0.2">
      <c r="K70"/>
      <c r="L70" s="25"/>
      <c r="M70" s="25"/>
      <c r="N70" s="25"/>
      <c r="O70" s="25"/>
    </row>
    <row r="71" spans="11:16" x14ac:dyDescent="0.2">
      <c r="K71"/>
      <c r="L71" s="25"/>
      <c r="M71" s="25"/>
      <c r="N71" s="25"/>
      <c r="O71" s="25"/>
    </row>
    <row r="72" spans="11:16" x14ac:dyDescent="0.2">
      <c r="K72"/>
      <c r="L72" s="25"/>
      <c r="M72" s="25"/>
      <c r="N72" s="25"/>
      <c r="O72" s="25"/>
    </row>
    <row r="73" spans="11:16" x14ac:dyDescent="0.2">
      <c r="K73"/>
      <c r="L73" s="25"/>
      <c r="M73" s="25"/>
      <c r="N73" s="25"/>
      <c r="O73" s="25"/>
    </row>
    <row r="74" spans="11:16" x14ac:dyDescent="0.2">
      <c r="K74"/>
      <c r="L74" s="25"/>
      <c r="M74" s="25"/>
      <c r="N74" s="25"/>
      <c r="O74" s="25"/>
    </row>
    <row r="75" spans="11:16" x14ac:dyDescent="0.2">
      <c r="K75"/>
      <c r="L75" s="25"/>
      <c r="M75" s="25"/>
      <c r="N75" s="25"/>
      <c r="O75" s="25"/>
    </row>
    <row r="76" spans="11:16" x14ac:dyDescent="0.2">
      <c r="K76"/>
      <c r="L76" s="25"/>
      <c r="M76" s="25"/>
      <c r="N76" s="25"/>
      <c r="O76" s="25"/>
    </row>
    <row r="77" spans="11:16" x14ac:dyDescent="0.2">
      <c r="K77"/>
      <c r="L77" s="25"/>
      <c r="M77" s="25"/>
      <c r="N77" s="25"/>
      <c r="O77" s="25"/>
    </row>
    <row r="78" spans="11:16" x14ac:dyDescent="0.2">
      <c r="K78"/>
      <c r="L78" s="25"/>
      <c r="M78" s="25"/>
      <c r="N78" s="25"/>
      <c r="O78" s="25"/>
    </row>
    <row r="79" spans="11:16" x14ac:dyDescent="0.2">
      <c r="K79"/>
      <c r="L79" s="25"/>
      <c r="M79" s="25"/>
      <c r="N79" s="25"/>
      <c r="O79" s="25"/>
    </row>
    <row r="80" spans="11:16" x14ac:dyDescent="0.2">
      <c r="K80"/>
      <c r="L80" s="25"/>
      <c r="M80" s="25"/>
      <c r="N80" s="25"/>
      <c r="O80" s="25"/>
    </row>
    <row r="81" spans="11:15" x14ac:dyDescent="0.2">
      <c r="K81"/>
      <c r="L81" s="25"/>
      <c r="M81" s="25"/>
      <c r="N81" s="25"/>
      <c r="O81" s="25"/>
    </row>
    <row r="82" spans="11:15" x14ac:dyDescent="0.2">
      <c r="K82"/>
      <c r="L82" s="25"/>
      <c r="M82" s="25"/>
      <c r="N82" s="25"/>
      <c r="O82" s="25"/>
    </row>
    <row r="83" spans="11:15" x14ac:dyDescent="0.2">
      <c r="K83"/>
      <c r="L83" s="25"/>
      <c r="M83" s="25"/>
      <c r="N83" s="25"/>
      <c r="O83" s="25"/>
    </row>
    <row r="84" spans="11:15" x14ac:dyDescent="0.2">
      <c r="K84"/>
      <c r="L84" s="25"/>
      <c r="M84" s="25"/>
      <c r="N84" s="25"/>
      <c r="O84" s="25"/>
    </row>
    <row r="85" spans="11:15" x14ac:dyDescent="0.2">
      <c r="K85"/>
      <c r="L85" s="25"/>
      <c r="M85" s="25"/>
      <c r="N85" s="25"/>
      <c r="O85" s="25"/>
    </row>
    <row r="86" spans="11:15" x14ac:dyDescent="0.2">
      <c r="K86"/>
      <c r="L86" s="25"/>
      <c r="M86" s="25"/>
      <c r="N86" s="25"/>
      <c r="O86" s="25"/>
    </row>
    <row r="87" spans="11:15" x14ac:dyDescent="0.2">
      <c r="K87"/>
      <c r="L87" s="25"/>
      <c r="M87" s="25"/>
      <c r="N87" s="25"/>
      <c r="O87" s="25"/>
    </row>
    <row r="88" spans="11:15" x14ac:dyDescent="0.2">
      <c r="K88"/>
      <c r="L88" s="25"/>
      <c r="M88" s="25"/>
      <c r="N88" s="25"/>
      <c r="O88" s="25"/>
    </row>
    <row r="89" spans="11:15" x14ac:dyDescent="0.2">
      <c r="K89"/>
      <c r="L89" s="25"/>
      <c r="M89" s="25"/>
      <c r="N89" s="25"/>
      <c r="O89" s="25"/>
    </row>
    <row r="90" spans="11:15" x14ac:dyDescent="0.2">
      <c r="K90"/>
      <c r="L90" s="25"/>
      <c r="M90" s="25"/>
      <c r="N90" s="25"/>
      <c r="O90" s="25"/>
    </row>
    <row r="91" spans="11:15" x14ac:dyDescent="0.2">
      <c r="K91"/>
      <c r="L91" s="25"/>
      <c r="M91" s="25"/>
      <c r="N91" s="25"/>
      <c r="O91" s="25"/>
    </row>
    <row r="92" spans="11:15" x14ac:dyDescent="0.2">
      <c r="K92"/>
      <c r="L92" s="25"/>
      <c r="M92" s="25"/>
      <c r="N92" s="25"/>
      <c r="O92" s="25"/>
    </row>
    <row r="93" spans="11:15" x14ac:dyDescent="0.2">
      <c r="K93"/>
      <c r="L93" s="25"/>
      <c r="M93" s="25"/>
      <c r="N93" s="25"/>
      <c r="O93" s="25"/>
    </row>
    <row r="94" spans="11:15" x14ac:dyDescent="0.2">
      <c r="K94"/>
      <c r="L94" s="25"/>
      <c r="M94" s="25"/>
      <c r="N94" s="25"/>
      <c r="O94" s="25"/>
    </row>
    <row r="95" spans="11:15" x14ac:dyDescent="0.2">
      <c r="K95"/>
      <c r="L95" s="25"/>
      <c r="M95" s="25"/>
      <c r="N95" s="25"/>
      <c r="O95" s="25"/>
    </row>
    <row r="96" spans="11:15" x14ac:dyDescent="0.2">
      <c r="K96"/>
      <c r="L96" s="25"/>
      <c r="M96" s="25"/>
      <c r="N96" s="25"/>
      <c r="O96" s="25"/>
    </row>
    <row r="97" spans="11:15" x14ac:dyDescent="0.2">
      <c r="K97"/>
      <c r="L97" s="25"/>
      <c r="M97" s="25"/>
      <c r="N97" s="25"/>
      <c r="O97" s="25"/>
    </row>
    <row r="98" spans="11:15" x14ac:dyDescent="0.2">
      <c r="K98"/>
      <c r="L98" s="25"/>
      <c r="M98" s="25"/>
      <c r="N98" s="25"/>
      <c r="O98" s="25"/>
    </row>
    <row r="99" spans="11:15" x14ac:dyDescent="0.2">
      <c r="K99"/>
      <c r="L99" s="25"/>
      <c r="M99" s="25"/>
      <c r="N99" s="25"/>
      <c r="O99" s="25"/>
    </row>
    <row r="100" spans="11:15" x14ac:dyDescent="0.2">
      <c r="K100"/>
      <c r="L100" s="25"/>
      <c r="M100" s="25"/>
      <c r="N100" s="25"/>
      <c r="O100" s="25"/>
    </row>
    <row r="101" spans="11:15" x14ac:dyDescent="0.2">
      <c r="K101"/>
      <c r="L101" s="25"/>
      <c r="M101" s="25"/>
      <c r="N101" s="25"/>
      <c r="O101" s="25"/>
    </row>
    <row r="102" spans="11:15" x14ac:dyDescent="0.2">
      <c r="K102"/>
      <c r="L102" s="25"/>
      <c r="M102" s="25"/>
      <c r="N102" s="25"/>
      <c r="O102" s="25"/>
    </row>
    <row r="103" spans="11:15" x14ac:dyDescent="0.2">
      <c r="K103"/>
      <c r="L103" s="25"/>
      <c r="M103" s="25"/>
      <c r="N103" s="25"/>
      <c r="O103" s="25"/>
    </row>
    <row r="104" spans="11:15" x14ac:dyDescent="0.2">
      <c r="K104"/>
      <c r="L104" s="25"/>
      <c r="M104" s="25"/>
      <c r="N104" s="25"/>
      <c r="O104" s="25"/>
    </row>
    <row r="105" spans="11:15" x14ac:dyDescent="0.2">
      <c r="K105"/>
      <c r="L105" s="25"/>
      <c r="M105" s="25"/>
      <c r="N105" s="25"/>
      <c r="O105" s="25"/>
    </row>
    <row r="106" spans="11:15" x14ac:dyDescent="0.2">
      <c r="K106"/>
      <c r="L106" s="25"/>
      <c r="M106" s="25"/>
      <c r="N106" s="25"/>
      <c r="O106" s="25"/>
    </row>
    <row r="107" spans="11:15" x14ac:dyDescent="0.2">
      <c r="K107"/>
      <c r="L107" s="25"/>
      <c r="M107" s="25"/>
      <c r="N107" s="25"/>
      <c r="O107" s="25"/>
    </row>
    <row r="108" spans="11:15" x14ac:dyDescent="0.2">
      <c r="K108"/>
      <c r="L108" s="25"/>
      <c r="M108" s="25"/>
      <c r="N108" s="25"/>
      <c r="O108" s="25"/>
    </row>
  </sheetData>
  <sheetProtection algorithmName="SHA-512" hashValue="6ss+8ZkEd7oKd4bmEvY0iAftUo3H2V1SplBk6/MjKdcvBynJQ8dmSD9ULDabV4wIbCvZyqL/2uCEznLFYfS/yw==" saltValue="tu5eoFgSt21ChPhUGOl44Q==" spinCount="100000" sheet="1" objects="1" scenarios="1"/>
  <sortState xmlns:xlrd2="http://schemas.microsoft.com/office/spreadsheetml/2017/richdata2" ref="A11:P52">
    <sortCondition ref="B11:B52"/>
    <sortCondition ref="A11:A5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00B050"/>
  </sheetPr>
  <dimension ref="A1:N149"/>
  <sheetViews>
    <sheetView workbookViewId="0">
      <selection activeCell="A8" sqref="A8:B146"/>
    </sheetView>
  </sheetViews>
  <sheetFormatPr defaultColWidth="9.140625" defaultRowHeight="12.75" x14ac:dyDescent="0.2"/>
  <cols>
    <col min="1" max="1" width="39.5703125" style="7" customWidth="1"/>
    <col min="2" max="2" width="13.85546875" style="7" customWidth="1"/>
    <col min="3" max="3" width="11.7109375" style="13" bestFit="1" customWidth="1"/>
    <col min="4" max="4" width="13.85546875" style="7" customWidth="1"/>
    <col min="5" max="5" width="11.28515625" style="7" bestFit="1" customWidth="1"/>
    <col min="6" max="6" width="13.85546875" style="7" customWidth="1"/>
    <col min="7" max="7" width="10.85546875" style="7" customWidth="1"/>
    <col min="8" max="8" width="13.85546875" style="7" customWidth="1"/>
    <col min="9" max="9" width="10.85546875" style="7" customWidth="1"/>
    <col min="10" max="10" width="13.85546875" style="7" customWidth="1"/>
    <col min="11" max="12" width="9.140625" style="7"/>
    <col min="13" max="13" width="13.85546875" style="7" customWidth="1"/>
    <col min="14" max="14" width="9.140625" style="7"/>
    <col min="15" max="15" width="13.85546875" style="7" customWidth="1"/>
    <col min="16" max="16384" width="9.140625" style="7"/>
  </cols>
  <sheetData>
    <row r="1" spans="1:14" s="4" customFormat="1" x14ac:dyDescent="0.2">
      <c r="A1" s="4">
        <v>1</v>
      </c>
      <c r="B1" s="4">
        <v>2</v>
      </c>
      <c r="C1" s="4">
        <v>3</v>
      </c>
      <c r="D1" s="4">
        <v>4</v>
      </c>
      <c r="E1" s="4">
        <v>5</v>
      </c>
      <c r="F1" s="4">
        <v>6</v>
      </c>
      <c r="G1" s="4">
        <v>7</v>
      </c>
      <c r="H1" s="4">
        <v>8</v>
      </c>
      <c r="I1" s="4">
        <v>9</v>
      </c>
      <c r="J1" s="4">
        <v>10</v>
      </c>
      <c r="K1" s="4">
        <v>11</v>
      </c>
      <c r="L1" s="4">
        <v>12</v>
      </c>
      <c r="M1" s="4">
        <v>13</v>
      </c>
      <c r="N1" s="4">
        <v>14</v>
      </c>
    </row>
    <row r="2" spans="1:14" s="4" customFormat="1" x14ac:dyDescent="0.2">
      <c r="C2" s="21"/>
    </row>
    <row r="3" spans="1:14" ht="12.75" customHeight="1" x14ac:dyDescent="0.2">
      <c r="A3" s="14" t="str">
        <f>+Constants!B2</f>
        <v>Mercer Park Condominium</v>
      </c>
      <c r="D3" s="12"/>
    </row>
    <row r="4" spans="1:14" ht="12.75" customHeight="1" x14ac:dyDescent="0.2">
      <c r="A4" s="27" t="s">
        <v>458</v>
      </c>
      <c r="B4" s="27"/>
      <c r="C4" s="27"/>
      <c r="D4" s="27"/>
      <c r="E4" s="27"/>
      <c r="F4" s="27"/>
      <c r="G4" s="27"/>
      <c r="H4" s="27"/>
      <c r="I4" s="27"/>
    </row>
    <row r="5" spans="1:14" x14ac:dyDescent="0.2">
      <c r="A5" s="98" t="s">
        <v>612</v>
      </c>
      <c r="B5" s="98"/>
      <c r="C5" s="7"/>
      <c r="J5" s="28"/>
      <c r="K5" s="26"/>
      <c r="L5"/>
      <c r="M5"/>
    </row>
    <row r="6" spans="1:14" ht="22.5" x14ac:dyDescent="0.2">
      <c r="A6" s="96"/>
      <c r="B6" s="97" t="s">
        <v>612</v>
      </c>
      <c r="C6" s="7"/>
      <c r="J6" s="28"/>
      <c r="K6"/>
      <c r="L6"/>
      <c r="M6"/>
    </row>
    <row r="7" spans="1:14" ht="13.5" thickBot="1" x14ac:dyDescent="0.25">
      <c r="A7" s="96"/>
      <c r="B7" s="325" t="s">
        <v>581</v>
      </c>
      <c r="C7"/>
    </row>
    <row r="8" spans="1:14" ht="13.5" thickTop="1" x14ac:dyDescent="0.2">
      <c r="A8" s="330" t="s">
        <v>63</v>
      </c>
      <c r="B8" s="330"/>
      <c r="C8"/>
    </row>
    <row r="9" spans="1:14" x14ac:dyDescent="0.2">
      <c r="A9" s="384" t="s">
        <v>64</v>
      </c>
      <c r="B9" s="384"/>
      <c r="C9"/>
    </row>
    <row r="10" spans="1:14" ht="13.5" thickBot="1" x14ac:dyDescent="0.25">
      <c r="A10" s="385" t="s">
        <v>320</v>
      </c>
      <c r="B10" s="326">
        <v>466231.5</v>
      </c>
      <c r="C10"/>
    </row>
    <row r="11" spans="1:14" x14ac:dyDescent="0.2">
      <c r="A11" s="327" t="s">
        <v>624</v>
      </c>
      <c r="B11" s="328">
        <v>466231.5</v>
      </c>
      <c r="C11"/>
    </row>
    <row r="12" spans="1:14" x14ac:dyDescent="0.2">
      <c r="A12" s="385"/>
      <c r="B12" s="329"/>
      <c r="C12"/>
    </row>
    <row r="13" spans="1:14" x14ac:dyDescent="0.2">
      <c r="A13" s="384" t="s">
        <v>69</v>
      </c>
      <c r="B13" s="384"/>
      <c r="C13"/>
    </row>
    <row r="14" spans="1:14" x14ac:dyDescent="0.2">
      <c r="A14" s="385" t="s">
        <v>460</v>
      </c>
      <c r="B14" s="326">
        <v>48.22</v>
      </c>
      <c r="C14"/>
    </row>
    <row r="15" spans="1:14" ht="13.5" thickBot="1" x14ac:dyDescent="0.25">
      <c r="A15" s="385" t="s">
        <v>459</v>
      </c>
      <c r="B15" s="326">
        <v>854</v>
      </c>
      <c r="C15"/>
    </row>
    <row r="16" spans="1:14" x14ac:dyDescent="0.2">
      <c r="A16" s="327" t="s">
        <v>625</v>
      </c>
      <c r="B16" s="328">
        <v>902.22</v>
      </c>
      <c r="C16"/>
    </row>
    <row r="17" spans="1:3" x14ac:dyDescent="0.2">
      <c r="A17" s="385"/>
      <c r="B17" s="329"/>
      <c r="C17"/>
    </row>
    <row r="18" spans="1:3" x14ac:dyDescent="0.2">
      <c r="A18" s="384" t="s">
        <v>66</v>
      </c>
      <c r="B18" s="384"/>
      <c r="C18"/>
    </row>
    <row r="19" spans="1:3" x14ac:dyDescent="0.2">
      <c r="A19" s="385" t="s">
        <v>559</v>
      </c>
      <c r="B19" s="326">
        <v>4800</v>
      </c>
      <c r="C19"/>
    </row>
    <row r="20" spans="1:3" x14ac:dyDescent="0.2">
      <c r="A20" s="385" t="s">
        <v>49</v>
      </c>
      <c r="B20" s="326">
        <v>1275</v>
      </c>
      <c r="C20"/>
    </row>
    <row r="21" spans="1:3" x14ac:dyDescent="0.2">
      <c r="A21" s="385" t="s">
        <v>127</v>
      </c>
      <c r="B21" s="326">
        <v>240</v>
      </c>
      <c r="C21"/>
    </row>
    <row r="22" spans="1:3" x14ac:dyDescent="0.2">
      <c r="A22" s="385" t="s">
        <v>172</v>
      </c>
      <c r="B22" s="326">
        <v>100</v>
      </c>
      <c r="C22"/>
    </row>
    <row r="23" spans="1:3" ht="13.5" thickBot="1" x14ac:dyDescent="0.25">
      <c r="A23" s="385" t="s">
        <v>67</v>
      </c>
      <c r="B23" s="326">
        <v>675</v>
      </c>
      <c r="C23"/>
    </row>
    <row r="24" spans="1:3" x14ac:dyDescent="0.2">
      <c r="A24" s="327" t="s">
        <v>626</v>
      </c>
      <c r="B24" s="328">
        <v>7090</v>
      </c>
      <c r="C24"/>
    </row>
    <row r="25" spans="1:3" x14ac:dyDescent="0.2">
      <c r="A25" s="385"/>
      <c r="B25" s="329"/>
      <c r="C25"/>
    </row>
    <row r="26" spans="1:3" x14ac:dyDescent="0.2">
      <c r="A26" s="330" t="s">
        <v>627</v>
      </c>
      <c r="B26" s="326">
        <v>474223.72</v>
      </c>
      <c r="C26"/>
    </row>
    <row r="27" spans="1:3" x14ac:dyDescent="0.2">
      <c r="A27" s="385"/>
      <c r="B27" s="385"/>
      <c r="C27"/>
    </row>
    <row r="28" spans="1:3" x14ac:dyDescent="0.2">
      <c r="A28" s="330" t="s">
        <v>628</v>
      </c>
      <c r="B28" s="330"/>
      <c r="C28"/>
    </row>
    <row r="29" spans="1:3" x14ac:dyDescent="0.2">
      <c r="A29" s="384" t="s">
        <v>282</v>
      </c>
      <c r="B29" s="384"/>
      <c r="C29"/>
    </row>
    <row r="30" spans="1:3" x14ac:dyDescent="0.2">
      <c r="A30" s="385" t="s">
        <v>128</v>
      </c>
      <c r="B30" s="326">
        <v>70</v>
      </c>
      <c r="C30"/>
    </row>
    <row r="31" spans="1:3" x14ac:dyDescent="0.2">
      <c r="A31" s="385" t="s">
        <v>61</v>
      </c>
      <c r="B31" s="326">
        <v>8.48</v>
      </c>
      <c r="C31"/>
    </row>
    <row r="32" spans="1:3" x14ac:dyDescent="0.2">
      <c r="A32" s="385" t="s">
        <v>50</v>
      </c>
      <c r="B32" s="326">
        <v>0</v>
      </c>
      <c r="C32"/>
    </row>
    <row r="33" spans="1:3" x14ac:dyDescent="0.2">
      <c r="A33" s="385" t="s">
        <v>51</v>
      </c>
      <c r="B33" s="326">
        <v>235.14</v>
      </c>
      <c r="C33"/>
    </row>
    <row r="34" spans="1:3" x14ac:dyDescent="0.2">
      <c r="A34" s="385" t="s">
        <v>462</v>
      </c>
      <c r="B34" s="326">
        <v>20</v>
      </c>
      <c r="C34"/>
    </row>
    <row r="35" spans="1:3" ht="13.5" thickBot="1" x14ac:dyDescent="0.25">
      <c r="A35" s="385" t="s">
        <v>53</v>
      </c>
      <c r="B35" s="326">
        <v>3695.79</v>
      </c>
      <c r="C35"/>
    </row>
    <row r="36" spans="1:3" x14ac:dyDescent="0.2">
      <c r="A36" s="327" t="s">
        <v>629</v>
      </c>
      <c r="B36" s="328">
        <v>4029.41</v>
      </c>
      <c r="C36"/>
    </row>
    <row r="37" spans="1:3" x14ac:dyDescent="0.2">
      <c r="A37" s="385"/>
      <c r="B37" s="329"/>
      <c r="C37"/>
    </row>
    <row r="38" spans="1:3" x14ac:dyDescent="0.2">
      <c r="A38" s="384" t="s">
        <v>39</v>
      </c>
      <c r="B38" s="384"/>
      <c r="C38"/>
    </row>
    <row r="39" spans="1:3" x14ac:dyDescent="0.2">
      <c r="A39" s="385" t="s">
        <v>55</v>
      </c>
      <c r="B39" s="326">
        <v>13747.75</v>
      </c>
      <c r="C39"/>
    </row>
    <row r="40" spans="1:3" x14ac:dyDescent="0.2">
      <c r="A40" s="385" t="s">
        <v>113</v>
      </c>
      <c r="B40" s="326">
        <v>0</v>
      </c>
      <c r="C40"/>
    </row>
    <row r="41" spans="1:3" x14ac:dyDescent="0.2">
      <c r="A41" s="385" t="s">
        <v>96</v>
      </c>
      <c r="B41" s="326">
        <v>2283.4699999999998</v>
      </c>
      <c r="C41"/>
    </row>
    <row r="42" spans="1:3" x14ac:dyDescent="0.2">
      <c r="A42" s="385" t="s">
        <v>85</v>
      </c>
      <c r="B42" s="326">
        <v>4705.75</v>
      </c>
      <c r="C42"/>
    </row>
    <row r="43" spans="1:3" x14ac:dyDescent="0.2">
      <c r="A43" s="385" t="s">
        <v>268</v>
      </c>
      <c r="B43" s="326">
        <v>3082.8</v>
      </c>
      <c r="C43"/>
    </row>
    <row r="44" spans="1:3" ht="13.5" thickBot="1" x14ac:dyDescent="0.25">
      <c r="A44" s="385" t="s">
        <v>291</v>
      </c>
      <c r="B44" s="326">
        <v>19259.84</v>
      </c>
      <c r="C44"/>
    </row>
    <row r="45" spans="1:3" x14ac:dyDescent="0.2">
      <c r="A45" s="327" t="s">
        <v>630</v>
      </c>
      <c r="B45" s="328">
        <v>43079.61</v>
      </c>
      <c r="C45"/>
    </row>
    <row r="46" spans="1:3" x14ac:dyDescent="0.2">
      <c r="A46" s="385"/>
      <c r="B46" s="329"/>
      <c r="C46"/>
    </row>
    <row r="47" spans="1:3" x14ac:dyDescent="0.2">
      <c r="A47" s="384" t="s">
        <v>73</v>
      </c>
      <c r="B47" s="384"/>
      <c r="C47"/>
    </row>
    <row r="48" spans="1:3" x14ac:dyDescent="0.2">
      <c r="A48" s="385" t="s">
        <v>74</v>
      </c>
      <c r="B48" s="326">
        <v>0</v>
      </c>
      <c r="C48"/>
    </row>
    <row r="49" spans="1:3" x14ac:dyDescent="0.2">
      <c r="A49" s="385" t="s">
        <v>278</v>
      </c>
      <c r="B49" s="326">
        <v>1410.38</v>
      </c>
      <c r="C49"/>
    </row>
    <row r="50" spans="1:3" x14ac:dyDescent="0.2">
      <c r="A50" s="385" t="s">
        <v>111</v>
      </c>
      <c r="B50" s="326">
        <v>1494.06</v>
      </c>
      <c r="C50"/>
    </row>
    <row r="51" spans="1:3" ht="13.5" thickBot="1" x14ac:dyDescent="0.25">
      <c r="A51" s="385" t="s">
        <v>75</v>
      </c>
      <c r="B51" s="326">
        <v>10326.82</v>
      </c>
      <c r="C51"/>
    </row>
    <row r="52" spans="1:3" x14ac:dyDescent="0.2">
      <c r="A52" s="327" t="s">
        <v>631</v>
      </c>
      <c r="B52" s="328">
        <v>13231.26</v>
      </c>
      <c r="C52"/>
    </row>
    <row r="53" spans="1:3" x14ac:dyDescent="0.2">
      <c r="A53" s="385"/>
      <c r="B53" s="329"/>
      <c r="C53"/>
    </row>
    <row r="54" spans="1:3" x14ac:dyDescent="0.2">
      <c r="A54" s="384" t="s">
        <v>41</v>
      </c>
      <c r="B54" s="384"/>
      <c r="C54"/>
    </row>
    <row r="55" spans="1:3" x14ac:dyDescent="0.2">
      <c r="A55" s="385" t="s">
        <v>56</v>
      </c>
      <c r="B55" s="326">
        <v>12840.36</v>
      </c>
      <c r="C55"/>
    </row>
    <row r="56" spans="1:3" x14ac:dyDescent="0.2">
      <c r="A56" s="385" t="s">
        <v>59</v>
      </c>
      <c r="B56" s="326">
        <v>1596.45</v>
      </c>
      <c r="C56"/>
    </row>
    <row r="57" spans="1:3" x14ac:dyDescent="0.2">
      <c r="A57" s="385" t="s">
        <v>277</v>
      </c>
      <c r="B57" s="326">
        <v>1865.07</v>
      </c>
      <c r="C57"/>
    </row>
    <row r="58" spans="1:3" x14ac:dyDescent="0.2">
      <c r="A58" s="385" t="s">
        <v>560</v>
      </c>
      <c r="B58" s="326">
        <v>8532.75</v>
      </c>
      <c r="C58"/>
    </row>
    <row r="59" spans="1:3" ht="13.5" thickBot="1" x14ac:dyDescent="0.25">
      <c r="A59" s="385" t="s">
        <v>280</v>
      </c>
      <c r="B59" s="326">
        <v>533.99</v>
      </c>
      <c r="C59"/>
    </row>
    <row r="60" spans="1:3" x14ac:dyDescent="0.2">
      <c r="A60" s="327" t="s">
        <v>632</v>
      </c>
      <c r="B60" s="328">
        <v>25368.62</v>
      </c>
      <c r="C60"/>
    </row>
    <row r="61" spans="1:3" x14ac:dyDescent="0.2">
      <c r="A61" s="385"/>
      <c r="B61" s="329"/>
      <c r="C61"/>
    </row>
    <row r="62" spans="1:3" x14ac:dyDescent="0.2">
      <c r="A62" s="384" t="s">
        <v>168</v>
      </c>
      <c r="B62" s="384"/>
      <c r="C62"/>
    </row>
    <row r="63" spans="1:3" ht="13.5" thickBot="1" x14ac:dyDescent="0.25">
      <c r="A63" s="385" t="s">
        <v>169</v>
      </c>
      <c r="B63" s="326">
        <v>18216.72</v>
      </c>
      <c r="C63"/>
    </row>
    <row r="64" spans="1:3" x14ac:dyDescent="0.2">
      <c r="A64" s="327" t="s">
        <v>633</v>
      </c>
      <c r="B64" s="328">
        <v>18216.72</v>
      </c>
      <c r="C64"/>
    </row>
    <row r="65" spans="1:3" x14ac:dyDescent="0.2">
      <c r="A65" s="385"/>
      <c r="B65" s="329"/>
      <c r="C65"/>
    </row>
    <row r="66" spans="1:3" x14ac:dyDescent="0.2">
      <c r="A66" s="384" t="s">
        <v>35</v>
      </c>
      <c r="B66" s="384"/>
      <c r="C66"/>
    </row>
    <row r="67" spans="1:3" x14ac:dyDescent="0.2">
      <c r="A67" s="385" t="s">
        <v>602</v>
      </c>
      <c r="B67" s="326">
        <v>49928.38</v>
      </c>
      <c r="C67"/>
    </row>
    <row r="68" spans="1:3" ht="13.5" thickBot="1" x14ac:dyDescent="0.25">
      <c r="A68" s="385" t="s">
        <v>157</v>
      </c>
      <c r="B68" s="326">
        <v>250.24</v>
      </c>
      <c r="C68"/>
    </row>
    <row r="69" spans="1:3" x14ac:dyDescent="0.2">
      <c r="A69" s="327" t="s">
        <v>634</v>
      </c>
      <c r="B69" s="328">
        <v>50178.62</v>
      </c>
      <c r="C69"/>
    </row>
    <row r="70" spans="1:3" x14ac:dyDescent="0.2">
      <c r="A70" s="385"/>
      <c r="B70" s="329"/>
      <c r="C70"/>
    </row>
    <row r="71" spans="1:3" x14ac:dyDescent="0.2">
      <c r="A71" s="384" t="s">
        <v>175</v>
      </c>
      <c r="B71" s="384"/>
      <c r="C71"/>
    </row>
    <row r="72" spans="1:3" ht="22.5" x14ac:dyDescent="0.2">
      <c r="A72" s="385" t="s">
        <v>176</v>
      </c>
      <c r="B72" s="326">
        <v>799.58</v>
      </c>
      <c r="C72"/>
    </row>
    <row r="73" spans="1:3" ht="13.5" thickBot="1" x14ac:dyDescent="0.25">
      <c r="A73" s="385" t="s">
        <v>177</v>
      </c>
      <c r="B73" s="326">
        <v>-1209.8800000000001</v>
      </c>
      <c r="C73"/>
    </row>
    <row r="74" spans="1:3" x14ac:dyDescent="0.2">
      <c r="A74" s="327" t="s">
        <v>635</v>
      </c>
      <c r="B74" s="328">
        <v>-410.3</v>
      </c>
      <c r="C74"/>
    </row>
    <row r="75" spans="1:3" x14ac:dyDescent="0.2">
      <c r="A75" s="385"/>
      <c r="B75" s="329"/>
      <c r="C75"/>
    </row>
    <row r="76" spans="1:3" x14ac:dyDescent="0.2">
      <c r="A76" s="384" t="s">
        <v>34</v>
      </c>
      <c r="B76" s="384"/>
      <c r="C76"/>
    </row>
    <row r="77" spans="1:3" x14ac:dyDescent="0.2">
      <c r="A77" s="385" t="s">
        <v>574</v>
      </c>
      <c r="B77" s="326">
        <v>29486</v>
      </c>
      <c r="C77"/>
    </row>
    <row r="78" spans="1:3" x14ac:dyDescent="0.2">
      <c r="A78" s="385" t="s">
        <v>469</v>
      </c>
      <c r="B78" s="326">
        <v>275</v>
      </c>
      <c r="C78"/>
    </row>
    <row r="79" spans="1:3" x14ac:dyDescent="0.2">
      <c r="A79" s="385" t="s">
        <v>470</v>
      </c>
      <c r="B79" s="326">
        <v>430</v>
      </c>
      <c r="C79"/>
    </row>
    <row r="80" spans="1:3" x14ac:dyDescent="0.2">
      <c r="A80" s="385" t="s">
        <v>202</v>
      </c>
      <c r="B80" s="326">
        <v>200</v>
      </c>
      <c r="C80"/>
    </row>
    <row r="81" spans="1:3" x14ac:dyDescent="0.2">
      <c r="A81" s="385" t="s">
        <v>155</v>
      </c>
      <c r="B81" s="326">
        <v>629.1</v>
      </c>
      <c r="C81"/>
    </row>
    <row r="82" spans="1:3" ht="12.75" customHeight="1" x14ac:dyDescent="0.2">
      <c r="A82" s="385" t="s">
        <v>474</v>
      </c>
      <c r="B82" s="326">
        <v>6690</v>
      </c>
      <c r="C82"/>
    </row>
    <row r="83" spans="1:3" x14ac:dyDescent="0.2">
      <c r="A83" s="385" t="s">
        <v>259</v>
      </c>
      <c r="B83" s="326">
        <v>-70</v>
      </c>
      <c r="C83"/>
    </row>
    <row r="84" spans="1:3" x14ac:dyDescent="0.2">
      <c r="A84" s="385" t="s">
        <v>318</v>
      </c>
      <c r="B84" s="326">
        <v>2800</v>
      </c>
      <c r="C84"/>
    </row>
    <row r="85" spans="1:3" x14ac:dyDescent="0.2">
      <c r="A85" s="385" t="s">
        <v>90</v>
      </c>
      <c r="B85" s="326">
        <v>300.62</v>
      </c>
      <c r="C85"/>
    </row>
    <row r="86" spans="1:3" x14ac:dyDescent="0.2">
      <c r="A86" s="385" t="s">
        <v>292</v>
      </c>
      <c r="B86" s="326">
        <v>592.15</v>
      </c>
      <c r="C86"/>
    </row>
    <row r="87" spans="1:3" x14ac:dyDescent="0.2">
      <c r="A87" s="385" t="s">
        <v>577</v>
      </c>
      <c r="B87" s="326">
        <v>735</v>
      </c>
      <c r="C87"/>
    </row>
    <row r="88" spans="1:3" x14ac:dyDescent="0.2">
      <c r="A88" s="385" t="s">
        <v>575</v>
      </c>
      <c r="B88" s="326">
        <v>-1746.97</v>
      </c>
      <c r="C88"/>
    </row>
    <row r="89" spans="1:3" x14ac:dyDescent="0.2">
      <c r="A89" s="385" t="s">
        <v>273</v>
      </c>
      <c r="B89" s="326">
        <v>0</v>
      </c>
      <c r="C89"/>
    </row>
    <row r="90" spans="1:3" ht="13.5" thickBot="1" x14ac:dyDescent="0.25">
      <c r="A90" s="385" t="s">
        <v>104</v>
      </c>
      <c r="B90" s="326">
        <v>179.77</v>
      </c>
      <c r="C90"/>
    </row>
    <row r="91" spans="1:3" x14ac:dyDescent="0.2">
      <c r="A91" s="327" t="s">
        <v>636</v>
      </c>
      <c r="B91" s="328">
        <v>40500.67</v>
      </c>
      <c r="C91"/>
    </row>
    <row r="92" spans="1:3" x14ac:dyDescent="0.2">
      <c r="A92" s="385"/>
      <c r="B92" s="329"/>
      <c r="C92"/>
    </row>
    <row r="93" spans="1:3" x14ac:dyDescent="0.2">
      <c r="A93" s="384" t="s">
        <v>475</v>
      </c>
      <c r="B93" s="384"/>
      <c r="C93"/>
    </row>
    <row r="94" spans="1:3" ht="13.5" thickBot="1" x14ac:dyDescent="0.25">
      <c r="A94" s="385" t="s">
        <v>123</v>
      </c>
      <c r="B94" s="326">
        <v>362.98</v>
      </c>
      <c r="C94"/>
    </row>
    <row r="95" spans="1:3" x14ac:dyDescent="0.2">
      <c r="A95" s="327" t="s">
        <v>637</v>
      </c>
      <c r="B95" s="328">
        <v>362.98</v>
      </c>
      <c r="C95"/>
    </row>
    <row r="96" spans="1:3" x14ac:dyDescent="0.2">
      <c r="A96" s="385"/>
      <c r="B96" s="329"/>
      <c r="C96"/>
    </row>
    <row r="97" spans="1:3" x14ac:dyDescent="0.2">
      <c r="A97" s="384" t="s">
        <v>283</v>
      </c>
      <c r="B97" s="384"/>
      <c r="C97"/>
    </row>
    <row r="98" spans="1:3" ht="13.5" thickBot="1" x14ac:dyDescent="0.25">
      <c r="A98" s="385" t="s">
        <v>57</v>
      </c>
      <c r="B98" s="326">
        <v>142106.5</v>
      </c>
      <c r="C98"/>
    </row>
    <row r="99" spans="1:3" x14ac:dyDescent="0.2">
      <c r="A99" s="327" t="s">
        <v>638</v>
      </c>
      <c r="B99" s="328">
        <v>142106.5</v>
      </c>
      <c r="C99"/>
    </row>
    <row r="100" spans="1:3" x14ac:dyDescent="0.2">
      <c r="A100" s="385"/>
      <c r="B100" s="329"/>
      <c r="C100"/>
    </row>
    <row r="101" spans="1:3" x14ac:dyDescent="0.2">
      <c r="A101" s="384" t="s">
        <v>36</v>
      </c>
      <c r="B101" s="384"/>
      <c r="C101"/>
    </row>
    <row r="102" spans="1:3" x14ac:dyDescent="0.2">
      <c r="A102" s="385" t="s">
        <v>81</v>
      </c>
      <c r="B102" s="326">
        <v>5074.1899999999996</v>
      </c>
      <c r="C102"/>
    </row>
    <row r="103" spans="1:3" x14ac:dyDescent="0.2">
      <c r="A103" s="385" t="s">
        <v>58</v>
      </c>
      <c r="B103" s="326">
        <v>45134.2</v>
      </c>
      <c r="C103"/>
    </row>
    <row r="104" spans="1:3" x14ac:dyDescent="0.2">
      <c r="A104" s="385" t="s">
        <v>112</v>
      </c>
      <c r="B104" s="326">
        <v>58703.839999999997</v>
      </c>
      <c r="C104"/>
    </row>
    <row r="105" spans="1:3" x14ac:dyDescent="0.2">
      <c r="A105" s="385" t="s">
        <v>477</v>
      </c>
      <c r="B105" s="326">
        <v>9140.42</v>
      </c>
      <c r="C105"/>
    </row>
    <row r="106" spans="1:3" ht="13.5" thickBot="1" x14ac:dyDescent="0.25">
      <c r="A106" s="385" t="s">
        <v>83</v>
      </c>
      <c r="B106" s="326">
        <v>28659.46</v>
      </c>
      <c r="C106"/>
    </row>
    <row r="107" spans="1:3" x14ac:dyDescent="0.2">
      <c r="A107" s="327" t="s">
        <v>639</v>
      </c>
      <c r="B107" s="328">
        <v>146712.10999999999</v>
      </c>
      <c r="C107"/>
    </row>
    <row r="108" spans="1:3" x14ac:dyDescent="0.2">
      <c r="A108" s="385"/>
      <c r="B108" s="329"/>
      <c r="C108"/>
    </row>
    <row r="109" spans="1:3" x14ac:dyDescent="0.2">
      <c r="A109" s="330" t="s">
        <v>640</v>
      </c>
      <c r="B109" s="326">
        <v>483376.2</v>
      </c>
      <c r="C109"/>
    </row>
    <row r="110" spans="1:3" ht="13.5" thickBot="1" x14ac:dyDescent="0.25">
      <c r="A110" s="385"/>
      <c r="B110" s="385"/>
      <c r="C110"/>
    </row>
    <row r="111" spans="1:3" ht="13.5" thickBot="1" x14ac:dyDescent="0.25">
      <c r="A111" s="385" t="s">
        <v>641</v>
      </c>
      <c r="B111" s="328">
        <v>-9152.48</v>
      </c>
      <c r="C111"/>
    </row>
    <row r="112" spans="1:3" x14ac:dyDescent="0.2">
      <c r="A112" s="385" t="s">
        <v>642</v>
      </c>
      <c r="B112" s="328">
        <v>-9152.48</v>
      </c>
      <c r="C112"/>
    </row>
    <row r="113" spans="1:3" x14ac:dyDescent="0.2">
      <c r="A113" s="385"/>
      <c r="B113" s="329"/>
      <c r="C113"/>
    </row>
    <row r="114" spans="1:3" x14ac:dyDescent="0.2">
      <c r="A114"/>
      <c r="B114"/>
      <c r="C114"/>
    </row>
    <row r="115" spans="1:3" x14ac:dyDescent="0.2">
      <c r="A115" s="331"/>
      <c r="B115"/>
      <c r="C115"/>
    </row>
    <row r="116" spans="1:3" x14ac:dyDescent="0.2">
      <c r="A116"/>
      <c r="B116"/>
      <c r="C116"/>
    </row>
    <row r="117" spans="1:3" x14ac:dyDescent="0.2">
      <c r="A117" s="98" t="s">
        <v>643</v>
      </c>
      <c r="B117" s="98"/>
      <c r="C117"/>
    </row>
    <row r="118" spans="1:3" ht="25.5" x14ac:dyDescent="0.2">
      <c r="A118" s="98" t="s">
        <v>644</v>
      </c>
      <c r="B118" s="98"/>
      <c r="C118"/>
    </row>
    <row r="119" spans="1:3" x14ac:dyDescent="0.2">
      <c r="A119" s="98" t="s">
        <v>645</v>
      </c>
      <c r="B119" s="98"/>
      <c r="C119"/>
    </row>
    <row r="120" spans="1:3" ht="22.5" x14ac:dyDescent="0.2">
      <c r="A120" s="385"/>
      <c r="B120" s="385" t="s">
        <v>612</v>
      </c>
      <c r="C120"/>
    </row>
    <row r="121" spans="1:3" ht="13.5" thickBot="1" x14ac:dyDescent="0.25">
      <c r="A121" s="385"/>
      <c r="B121" s="325" t="s">
        <v>581</v>
      </c>
      <c r="C121"/>
    </row>
    <row r="122" spans="1:3" ht="13.5" thickTop="1" x14ac:dyDescent="0.2">
      <c r="A122" s="330" t="s">
        <v>63</v>
      </c>
      <c r="B122" s="330"/>
      <c r="C122"/>
    </row>
    <row r="123" spans="1:3" x14ac:dyDescent="0.2">
      <c r="A123" s="384" t="s">
        <v>69</v>
      </c>
      <c r="B123" s="384"/>
      <c r="C123"/>
    </row>
    <row r="124" spans="1:3" ht="13.5" thickBot="1" x14ac:dyDescent="0.25">
      <c r="A124" s="385" t="s">
        <v>571</v>
      </c>
      <c r="B124" s="326">
        <v>970.97</v>
      </c>
      <c r="C124"/>
    </row>
    <row r="125" spans="1:3" x14ac:dyDescent="0.2">
      <c r="A125" s="327" t="s">
        <v>625</v>
      </c>
      <c r="B125" s="328">
        <v>970.97</v>
      </c>
      <c r="C125"/>
    </row>
    <row r="126" spans="1:3" x14ac:dyDescent="0.2">
      <c r="A126" s="385"/>
      <c r="B126" s="329"/>
      <c r="C126"/>
    </row>
    <row r="127" spans="1:3" x14ac:dyDescent="0.2">
      <c r="A127" s="384" t="s">
        <v>65</v>
      </c>
      <c r="B127" s="384"/>
      <c r="C127"/>
    </row>
    <row r="128" spans="1:3" ht="13.5" thickBot="1" x14ac:dyDescent="0.25">
      <c r="A128" s="385" t="s">
        <v>569</v>
      </c>
      <c r="B128" s="326">
        <v>142106.5</v>
      </c>
      <c r="C128"/>
    </row>
    <row r="129" spans="1:3" x14ac:dyDescent="0.2">
      <c r="A129" s="327" t="s">
        <v>646</v>
      </c>
      <c r="B129" s="328">
        <v>142106.5</v>
      </c>
      <c r="C129"/>
    </row>
    <row r="130" spans="1:3" x14ac:dyDescent="0.2">
      <c r="A130" s="385"/>
      <c r="B130" s="329"/>
      <c r="C130"/>
    </row>
    <row r="131" spans="1:3" x14ac:dyDescent="0.2">
      <c r="A131" s="330" t="s">
        <v>627</v>
      </c>
      <c r="B131" s="326">
        <v>143077.47</v>
      </c>
      <c r="C131"/>
    </row>
    <row r="132" spans="1:3" x14ac:dyDescent="0.2">
      <c r="A132" s="385"/>
      <c r="B132" s="385"/>
      <c r="C132"/>
    </row>
    <row r="133" spans="1:3" x14ac:dyDescent="0.2">
      <c r="A133" s="330" t="s">
        <v>628</v>
      </c>
      <c r="B133" s="330"/>
      <c r="C133"/>
    </row>
    <row r="134" spans="1:3" x14ac:dyDescent="0.2">
      <c r="A134" s="384" t="s">
        <v>282</v>
      </c>
      <c r="B134" s="384"/>
      <c r="C134"/>
    </row>
    <row r="135" spans="1:3" ht="13.5" thickBot="1" x14ac:dyDescent="0.25">
      <c r="A135" s="385" t="s">
        <v>647</v>
      </c>
      <c r="B135" s="326">
        <v>121.94</v>
      </c>
      <c r="C135"/>
    </row>
    <row r="136" spans="1:3" x14ac:dyDescent="0.2">
      <c r="A136" s="327" t="s">
        <v>629</v>
      </c>
      <c r="B136" s="328">
        <v>121.94</v>
      </c>
      <c r="C136"/>
    </row>
    <row r="137" spans="1:3" x14ac:dyDescent="0.2">
      <c r="A137" s="385"/>
      <c r="B137" s="329"/>
      <c r="C137"/>
    </row>
    <row r="138" spans="1:3" x14ac:dyDescent="0.2">
      <c r="A138" s="384" t="s">
        <v>648</v>
      </c>
      <c r="B138" s="384"/>
      <c r="C138"/>
    </row>
    <row r="139" spans="1:3" ht="22.5" x14ac:dyDescent="0.2">
      <c r="A139" s="385" t="s">
        <v>649</v>
      </c>
      <c r="B139" s="326">
        <v>9361.24</v>
      </c>
      <c r="C139"/>
    </row>
    <row r="140" spans="1:3" ht="13.5" thickBot="1" x14ac:dyDescent="0.25">
      <c r="A140" s="385" t="s">
        <v>650</v>
      </c>
      <c r="B140" s="326">
        <v>106755.86</v>
      </c>
      <c r="C140"/>
    </row>
    <row r="141" spans="1:3" x14ac:dyDescent="0.2">
      <c r="A141" s="327" t="s">
        <v>651</v>
      </c>
      <c r="B141" s="328">
        <v>116117.1</v>
      </c>
      <c r="C141"/>
    </row>
    <row r="142" spans="1:3" x14ac:dyDescent="0.2">
      <c r="A142" s="385"/>
      <c r="B142" s="329"/>
      <c r="C142"/>
    </row>
    <row r="143" spans="1:3" x14ac:dyDescent="0.2">
      <c r="A143" s="330" t="s">
        <v>640</v>
      </c>
      <c r="B143" s="326">
        <v>116239.03999999999</v>
      </c>
      <c r="C143"/>
    </row>
    <row r="144" spans="1:3" ht="13.5" thickBot="1" x14ac:dyDescent="0.25">
      <c r="A144" s="385"/>
      <c r="B144" s="385"/>
      <c r="C144"/>
    </row>
    <row r="145" spans="1:3" ht="13.5" thickBot="1" x14ac:dyDescent="0.25">
      <c r="A145" s="385" t="s">
        <v>641</v>
      </c>
      <c r="B145" s="328">
        <v>26838.43</v>
      </c>
      <c r="C145"/>
    </row>
    <row r="146" spans="1:3" x14ac:dyDescent="0.2">
      <c r="A146" s="385" t="s">
        <v>642</v>
      </c>
      <c r="B146" s="328">
        <v>26838.43</v>
      </c>
      <c r="C146"/>
    </row>
    <row r="147" spans="1:3" x14ac:dyDescent="0.2">
      <c r="A147" s="383"/>
      <c r="B147" s="323"/>
      <c r="C147"/>
    </row>
    <row r="148" spans="1:3" x14ac:dyDescent="0.2">
      <c r="A148" s="383"/>
      <c r="B148" s="324"/>
      <c r="C148"/>
    </row>
    <row r="149" spans="1:3" x14ac:dyDescent="0.2">
      <c r="A149" s="28"/>
      <c r="B149" s="28"/>
    </row>
  </sheetData>
  <sheetProtection algorithmName="SHA-512" hashValue="GFEbwJVTWeCWai037ekFniUHBELTw1EH1IriICPCC9jK3dOm41RMh7m47Ry2fBwprs1U27/lnGwVnwcXiqOe3g==" saltValue="mMLdDzk6v2KVmSFKZV8Diw==" spinCount="100000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0000"/>
  </sheetPr>
  <dimension ref="A1:B12"/>
  <sheetViews>
    <sheetView workbookViewId="0">
      <selection activeCell="B7" sqref="B7"/>
    </sheetView>
  </sheetViews>
  <sheetFormatPr defaultRowHeight="12.75" x14ac:dyDescent="0.2"/>
  <cols>
    <col min="1" max="1" width="39" customWidth="1"/>
    <col min="2" max="2" width="46.28515625" style="2" customWidth="1"/>
  </cols>
  <sheetData>
    <row r="1" spans="1:2" x14ac:dyDescent="0.2">
      <c r="A1" s="1" t="s">
        <v>9</v>
      </c>
      <c r="B1" s="3" t="s">
        <v>10</v>
      </c>
    </row>
    <row r="2" spans="1:2" x14ac:dyDescent="0.2">
      <c r="A2" t="s">
        <v>8</v>
      </c>
      <c r="B2" s="20" t="s">
        <v>621</v>
      </c>
    </row>
    <row r="3" spans="1:2" x14ac:dyDescent="0.2">
      <c r="A3" t="s">
        <v>456</v>
      </c>
      <c r="B3" s="20" t="s">
        <v>622</v>
      </c>
    </row>
    <row r="4" spans="1:2" x14ac:dyDescent="0.2">
      <c r="A4" t="s">
        <v>12</v>
      </c>
      <c r="B4" s="2">
        <v>2023</v>
      </c>
    </row>
    <row r="5" spans="1:2" x14ac:dyDescent="0.2">
      <c r="A5" t="s">
        <v>11</v>
      </c>
      <c r="B5" s="2">
        <v>122</v>
      </c>
    </row>
    <row r="6" spans="1:2" x14ac:dyDescent="0.2">
      <c r="A6" t="s">
        <v>279</v>
      </c>
      <c r="B6" s="6">
        <v>799913</v>
      </c>
    </row>
    <row r="8" spans="1:2" x14ac:dyDescent="0.2">
      <c r="A8" t="s">
        <v>454</v>
      </c>
      <c r="B8" s="2" t="s">
        <v>579</v>
      </c>
    </row>
    <row r="9" spans="1:2" x14ac:dyDescent="0.2">
      <c r="A9" t="s">
        <v>455</v>
      </c>
      <c r="B9" s="308">
        <v>50</v>
      </c>
    </row>
    <row r="10" spans="1:2" x14ac:dyDescent="0.2">
      <c r="A10" s="5" t="s">
        <v>529</v>
      </c>
      <c r="B10" s="110">
        <v>0</v>
      </c>
    </row>
    <row r="12" spans="1:2" x14ac:dyDescent="0.2">
      <c r="A12" t="s">
        <v>457</v>
      </c>
      <c r="B12" s="20" t="s">
        <v>623</v>
      </c>
    </row>
  </sheetData>
  <sheetProtection algorithmName="SHA-512" hashValue="BR1W+xgB/xXGEAjtBLIhQ1W3vw7E2r3qUVbs8jDeGLZ7lw1cnKJMcGlVfFeA1ot9x2yrrdvoH7DTPJQ++Q9SGg==" saltValue="CMeJjQNGU4lsKDfDQxt/nA==" spinCount="100000" sheet="1" objects="1" scenarios="1"/>
  <phoneticPr fontId="2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C00000"/>
  </sheetPr>
  <dimension ref="A3:A7"/>
  <sheetViews>
    <sheetView workbookViewId="0">
      <selection activeCell="A4" sqref="A4"/>
    </sheetView>
  </sheetViews>
  <sheetFormatPr defaultRowHeight="12.75" x14ac:dyDescent="0.2"/>
  <sheetData>
    <row r="3" spans="1:1" ht="18" x14ac:dyDescent="0.25">
      <c r="A3" s="8" t="s">
        <v>534</v>
      </c>
    </row>
    <row r="4" spans="1:1" ht="18" x14ac:dyDescent="0.25">
      <c r="A4" s="8"/>
    </row>
    <row r="5" spans="1:1" ht="18" x14ac:dyDescent="0.25">
      <c r="A5" s="8" t="s">
        <v>256</v>
      </c>
    </row>
    <row r="6" spans="1:1" ht="18" x14ac:dyDescent="0.25">
      <c r="A6" s="8" t="s">
        <v>257</v>
      </c>
    </row>
    <row r="7" spans="1:1" ht="18" x14ac:dyDescent="0.25">
      <c r="A7" s="8"/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9192F1A886FF4EA6266881F11FED36" ma:contentTypeVersion="12" ma:contentTypeDescription="Create a new document." ma:contentTypeScope="" ma:versionID="f780d769baa6b66cd7fb32cbdb5c149b">
  <xsd:schema xmlns:xsd="http://www.w3.org/2001/XMLSchema" xmlns:xs="http://www.w3.org/2001/XMLSchema" xmlns:p="http://schemas.microsoft.com/office/2006/metadata/properties" xmlns:ns2="cd1cd799-fcf3-4241-a136-37b00fcb2bf9" xmlns:ns3="89920b41-3bf4-4ba6-8c1c-298ddb9fde31" targetNamespace="http://schemas.microsoft.com/office/2006/metadata/properties" ma:root="true" ma:fieldsID="76dfc45c693f8a1d6e0b2bd437ca297f" ns2:_="" ns3:_="">
    <xsd:import namespace="cd1cd799-fcf3-4241-a136-37b00fcb2bf9"/>
    <xsd:import namespace="89920b41-3bf4-4ba6-8c1c-298ddb9fd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cd799-fcf3-4241-a136-37b00fcb2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20b41-3bf4-4ba6-8c1c-298ddb9fd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DA48AD-4C5B-4633-81E1-4BED1CBFB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cd799-fcf3-4241-a136-37b00fcb2bf9"/>
    <ds:schemaRef ds:uri="89920b41-3bf4-4ba6-8c1c-298ddb9fd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535570-5758-4B0C-8313-537C08583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2F3E7-ABCF-4271-A8EE-47D99434E67A}">
  <ds:schemaRefs>
    <ds:schemaRef ds:uri="cd1cd799-fcf3-4241-a136-37b00fcb2bf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9920b41-3bf4-4ba6-8c1c-298ddb9fde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 2023Budget</vt:lpstr>
      <vt:lpstr>Assessment Schedule</vt:lpstr>
      <vt:lpstr>Reserve Disclosure</vt:lpstr>
      <vt:lpstr>Charts</vt:lpstr>
      <vt:lpstr>Summary</vt:lpstr>
      <vt:lpstr>Budget2022</vt:lpstr>
      <vt:lpstr>IncomeYTD2022</vt:lpstr>
      <vt:lpstr>Constants</vt:lpstr>
      <vt:lpstr>Legal</vt:lpstr>
      <vt:lpstr>Caliber Import</vt:lpstr>
      <vt:lpstr>Sheet1</vt:lpstr>
      <vt:lpstr>BUDGET2014</vt:lpstr>
      <vt:lpstr>INCOMEYTD2014</vt:lpstr>
      <vt:lpstr>' 2023Budget'!Print_Area</vt:lpstr>
      <vt:lpstr>Charts!Print_Area</vt:lpstr>
      <vt:lpstr>Summary!Print_Area</vt:lpstr>
      <vt:lpstr>' 2023Budget'!Print_Titles</vt:lpstr>
      <vt:lpstr>'Assessment Schedule'!Print_Titles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budget_2009_0000CHMY.htm</dc:title>
  <dc:creator>Julianne</dc:creator>
  <cp:lastModifiedBy>Curtis Johnson</cp:lastModifiedBy>
  <cp:lastPrinted>2022-05-18T22:02:31Z</cp:lastPrinted>
  <dcterms:created xsi:type="dcterms:W3CDTF">2008-11-10T23:08:01Z</dcterms:created>
  <dcterms:modified xsi:type="dcterms:W3CDTF">2022-11-27T23:22:57Z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0x010100909192F1A886FF4EA6266881F11FED36</vt:lpwstr>
  </property>
  <property fmtid="{D5CDD505-2E9C-101B-9397-08002B2CF9AE}" pid="3" name="Order">
    <vt:r8>1558200</vt:r8>
  </property>
</Properties>
</file>